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72" windowWidth="22632" windowHeight="10692" activeTab="2"/>
  </bookViews>
  <sheets>
    <sheet name="Mo-Rb" sheetId="1" r:id="rId1"/>
    <sheet name="S-Ti" sheetId="2" r:id="rId2"/>
    <sheet name="V-Zr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<sst xmlns="http://schemas.openxmlformats.org/spreadsheetml/2006/main" count="316" uniqueCount="42">
  <si>
    <t>Mo</t>
  </si>
  <si>
    <t>Nb</t>
  </si>
  <si>
    <t>Ni</t>
  </si>
  <si>
    <t>P, %</t>
  </si>
  <si>
    <t>Pb</t>
  </si>
  <si>
    <t>Rb</t>
  </si>
  <si>
    <t>HH-C-M</t>
  </si>
  <si>
    <t>BT-B-M</t>
  </si>
  <si>
    <t>HH-A-M</t>
  </si>
  <si>
    <t>SAMPLE</t>
  </si>
  <si>
    <t>CV</t>
  </si>
  <si>
    <t>Mean</t>
  </si>
  <si>
    <t>SD</t>
  </si>
  <si>
    <t>BHVO-1</t>
  </si>
  <si>
    <t>GSR-6</t>
  </si>
  <si>
    <t>LKSD-4</t>
  </si>
  <si>
    <t>MRG-1</t>
  </si>
  <si>
    <t>NIST-2709</t>
  </si>
  <si>
    <t>NIST-2710</t>
  </si>
  <si>
    <t>NIST-2711</t>
  </si>
  <si>
    <t>SGR-1</t>
  </si>
  <si>
    <t>TILL-2</t>
  </si>
  <si>
    <t>UM-4</t>
  </si>
  <si>
    <t>Sb</t>
  </si>
  <si>
    <t>Sn</t>
  </si>
  <si>
    <t>Sr</t>
  </si>
  <si>
    <t>BT-A-M</t>
  </si>
  <si>
    <t>V</t>
  </si>
  <si>
    <t>W</t>
  </si>
  <si>
    <t>Zn</t>
  </si>
  <si>
    <t>Zr</t>
  </si>
  <si>
    <t>HH-B-M</t>
  </si>
  <si>
    <t>Ta</t>
  </si>
  <si>
    <t>Rh</t>
  </si>
  <si>
    <t>Pd</t>
  </si>
  <si>
    <t>S, %</t>
  </si>
  <si>
    <t>Si, %</t>
  </si>
  <si>
    <t>Ti, %</t>
  </si>
  <si>
    <t>Mean RSD</t>
  </si>
  <si>
    <t>Mean of means</t>
  </si>
  <si>
    <t>SD of mean of means</t>
  </si>
  <si>
    <t>Elements in ppm unless otherwise noted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</si>
</sst>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  <numFmt numFmtId="166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6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6" fontId="0" fillId="2" borderId="0" xfId="0" applyNumberForma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6" fontId="2" fillId="2" borderId="0" xfId="0" applyNumberFormat="1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horizontal="center" wrapText="1"/>
    </xf>
    <xf numFmtId="166" fontId="4" fillId="2" borderId="0" xfId="0" applyNumberFormat="1" applyFont="1" applyFill="1" applyBorder="1" applyAlignment="1">
      <alignment horizontal="center" wrapText="1"/>
    </xf>
    <xf numFmtId="166" fontId="0" fillId="2" borderId="0" xfId="0" applyNumberFormat="1" applyFill="1" applyBorder="1" applyAlignment="1">
      <alignment horizontal="center" wrapText="1"/>
    </xf>
    <xf numFmtId="166" fontId="5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wrapText="1"/>
    </xf>
    <xf numFmtId="1" fontId="1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2" fontId="0" fillId="2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horizontal="center" wrapText="1"/>
    </xf>
    <xf numFmtId="166" fontId="0" fillId="2" borderId="0" xfId="0" applyNumberFormat="1" applyFont="1" applyFill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1" fontId="1" fillId="2" borderId="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miro%20XRF\AB%20reports\Precision%20study\Final%20precision%20files\Precision%20Study%20Tables_21Feb2011%20Hall%20altered%20Innov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P6000 with n"/>
      <sheetName val="DP6000copied links_  3sigFx"/>
      <sheetName val="DP soil for P table"/>
      <sheetName val="DP6000 3-beam Hall"/>
      <sheetName val="DP Mining for P table"/>
      <sheetName val="DP6000 mining Hall"/>
      <sheetName val="DP6000_Table"/>
      <sheetName val="X5000  with n"/>
      <sheetName val="X5000_copiedlinks_3sigFx"/>
      <sheetName val="5000 mm for P table"/>
      <sheetName val="X5000 Mining Hall"/>
      <sheetName val="5000 soil for P table"/>
      <sheetName val="3-beam soil X5000 Hall"/>
      <sheetName val="X5000_Table"/>
    </sheetNames>
    <sheetDataSet>
      <sheetData sheetId="0">
        <row r="6">
          <cell r="C6" t="str">
            <v>Mean</v>
          </cell>
          <cell r="D6" t="str">
            <v>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I31"/>
  <sheetViews>
    <sheetView workbookViewId="0" topLeftCell="A1">
      <pane xSplit="1" ySplit="3" topLeftCell="B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8" sqref="L28"/>
    </sheetView>
  </sheetViews>
  <sheetFormatPr defaultColWidth="9.140625" defaultRowHeight="12.75"/>
  <cols>
    <col min="1" max="1" width="17.28125" style="2" customWidth="1"/>
    <col min="2" max="16" width="7.7109375" style="1" customWidth="1"/>
    <col min="17" max="17" width="7.7109375" style="32" customWidth="1"/>
    <col min="18" max="18" width="7.7109375" style="34" customWidth="1"/>
    <col min="19" max="19" width="7.7109375" style="32" customWidth="1"/>
    <col min="20" max="20" width="7.7109375" style="33" customWidth="1"/>
    <col min="21" max="22" width="7.7109375" style="32" customWidth="1"/>
    <col min="23" max="24" width="7.7109375" style="14" customWidth="1"/>
    <col min="25" max="25" width="7.7109375" style="1" customWidth="1"/>
    <col min="26" max="27" width="7.7109375" style="14" customWidth="1"/>
    <col min="28" max="28" width="7.7109375" style="1" customWidth="1"/>
    <col min="29" max="30" width="7.7109375" style="14" customWidth="1"/>
    <col min="31" max="31" width="7.7109375" style="1" customWidth="1"/>
    <col min="32" max="33" width="7.7109375" style="14" customWidth="1"/>
    <col min="34" max="34" width="7.7109375" style="1" customWidth="1"/>
    <col min="35" max="36" width="7.7109375" style="14" customWidth="1"/>
    <col min="37" max="37" width="7.7109375" style="1" customWidth="1"/>
    <col min="38" max="39" width="7.7109375" style="40" customWidth="1"/>
    <col min="40" max="40" width="7.7109375" style="32" customWidth="1"/>
    <col min="41" max="42" width="7.7109375" style="40" customWidth="1"/>
    <col min="43" max="43" width="7.7109375" style="32" customWidth="1"/>
    <col min="44" max="45" width="7.7109375" style="40" customWidth="1"/>
    <col min="46" max="46" width="7.7109375" style="32" customWidth="1"/>
    <col min="47" max="48" width="7.7109375" style="40" customWidth="1"/>
    <col min="49" max="49" width="7.7109375" style="32" customWidth="1"/>
    <col min="50" max="51" width="8.8515625" style="40" customWidth="1"/>
    <col min="52" max="52" width="8.8515625" style="33" customWidth="1"/>
    <col min="53" max="54" width="8.8515625" style="14" customWidth="1"/>
    <col min="55" max="55" width="8.8515625" style="5" customWidth="1"/>
    <col min="56" max="57" width="8.8515625" style="14" customWidth="1"/>
    <col min="58" max="58" width="8.8515625" style="5" customWidth="1"/>
    <col min="59" max="60" width="8.8515625" style="14" customWidth="1"/>
    <col min="61" max="61" width="8.8515625" style="5" customWidth="1"/>
    <col min="62" max="63" width="8.8515625" style="14" customWidth="1"/>
    <col min="64" max="64" width="8.8515625" style="5" customWidth="1"/>
    <col min="65" max="66" width="8.8515625" style="14" customWidth="1"/>
    <col min="67" max="67" width="8.8515625" style="5" customWidth="1"/>
    <col min="68" max="69" width="8.8515625" style="54" customWidth="1"/>
    <col min="70" max="70" width="8.8515625" style="33" customWidth="1"/>
    <col min="71" max="72" width="8.8515625" style="14" customWidth="1"/>
    <col min="73" max="73" width="8.8515625" style="5" customWidth="1"/>
    <col min="74" max="75" width="8.8515625" style="14" customWidth="1"/>
    <col min="76" max="76" width="8.8515625" style="5" customWidth="1"/>
    <col min="77" max="78" width="8.8515625" style="14" customWidth="1"/>
    <col min="79" max="87" width="8.8515625" style="5" customWidth="1"/>
    <col min="88" max="16384" width="8.8515625" style="12" customWidth="1"/>
  </cols>
  <sheetData>
    <row r="1" spans="1:87" s="23" customFormat="1" ht="12" customHeight="1">
      <c r="A1" s="2"/>
      <c r="B1" s="97" t="s">
        <v>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2" t="s">
        <v>1</v>
      </c>
      <c r="R1" s="99"/>
      <c r="S1" s="99"/>
      <c r="T1" s="99"/>
      <c r="U1" s="99"/>
      <c r="V1" s="99"/>
      <c r="W1" s="100" t="s">
        <v>2</v>
      </c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95" t="s">
        <v>3</v>
      </c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1" t="s">
        <v>4</v>
      </c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103" t="s">
        <v>34</v>
      </c>
      <c r="BQ1" s="103"/>
      <c r="BR1" s="103"/>
      <c r="BS1" s="102" t="s">
        <v>5</v>
      </c>
      <c r="BT1" s="99"/>
      <c r="BU1" s="99"/>
      <c r="BV1" s="99"/>
      <c r="BW1" s="99"/>
      <c r="BX1" s="99"/>
      <c r="BY1" s="99"/>
      <c r="BZ1" s="99"/>
      <c r="CA1" s="99"/>
      <c r="CB1" s="3"/>
      <c r="CC1" s="3"/>
      <c r="CD1" s="3"/>
      <c r="CE1" s="3"/>
      <c r="CF1" s="3"/>
      <c r="CG1" s="3"/>
      <c r="CH1" s="3"/>
      <c r="CI1" s="3"/>
    </row>
    <row r="2" spans="1:87" s="23" customFormat="1" ht="12.75">
      <c r="A2" s="6"/>
      <c r="B2" s="83" t="s">
        <v>8</v>
      </c>
      <c r="C2" s="84"/>
      <c r="D2" s="84"/>
      <c r="E2" s="91" t="s">
        <v>31</v>
      </c>
      <c r="F2" s="91"/>
      <c r="G2" s="88"/>
      <c r="H2" s="85" t="s">
        <v>6</v>
      </c>
      <c r="I2" s="85"/>
      <c r="J2" s="86"/>
      <c r="K2" s="87" t="s">
        <v>26</v>
      </c>
      <c r="L2" s="87"/>
      <c r="M2" s="88"/>
      <c r="N2" s="89" t="s">
        <v>7</v>
      </c>
      <c r="O2" s="89"/>
      <c r="P2" s="90"/>
      <c r="Q2" s="92" t="s">
        <v>31</v>
      </c>
      <c r="R2" s="92"/>
      <c r="S2" s="92"/>
      <c r="T2" s="92" t="s">
        <v>7</v>
      </c>
      <c r="U2" s="92"/>
      <c r="V2" s="92"/>
      <c r="W2" s="83" t="s">
        <v>8</v>
      </c>
      <c r="X2" s="84"/>
      <c r="Y2" s="84"/>
      <c r="Z2" s="88" t="s">
        <v>31</v>
      </c>
      <c r="AA2" s="88"/>
      <c r="AB2" s="88"/>
      <c r="AC2" s="86" t="s">
        <v>6</v>
      </c>
      <c r="AD2" s="86"/>
      <c r="AE2" s="86"/>
      <c r="AF2" s="93" t="s">
        <v>26</v>
      </c>
      <c r="AG2" s="93"/>
      <c r="AH2" s="88"/>
      <c r="AI2" s="90" t="s">
        <v>7</v>
      </c>
      <c r="AJ2" s="90"/>
      <c r="AK2" s="90"/>
      <c r="AL2" s="94" t="s">
        <v>8</v>
      </c>
      <c r="AM2" s="95"/>
      <c r="AN2" s="95"/>
      <c r="AO2" s="92" t="s">
        <v>31</v>
      </c>
      <c r="AP2" s="92"/>
      <c r="AQ2" s="92"/>
      <c r="AR2" s="95" t="s">
        <v>6</v>
      </c>
      <c r="AS2" s="95"/>
      <c r="AT2" s="95"/>
      <c r="AU2" s="96" t="s">
        <v>26</v>
      </c>
      <c r="AV2" s="96"/>
      <c r="AW2" s="92"/>
      <c r="AX2" s="92" t="s">
        <v>7</v>
      </c>
      <c r="AY2" s="92"/>
      <c r="AZ2" s="92"/>
      <c r="BA2" s="83" t="s">
        <v>8</v>
      </c>
      <c r="BB2" s="84"/>
      <c r="BC2" s="84"/>
      <c r="BD2" s="88" t="s">
        <v>31</v>
      </c>
      <c r="BE2" s="88"/>
      <c r="BF2" s="91"/>
      <c r="BG2" s="86" t="s">
        <v>6</v>
      </c>
      <c r="BH2" s="86"/>
      <c r="BI2" s="86"/>
      <c r="BJ2" s="93" t="s">
        <v>26</v>
      </c>
      <c r="BK2" s="93"/>
      <c r="BL2" s="88"/>
      <c r="BM2" s="90" t="s">
        <v>7</v>
      </c>
      <c r="BN2" s="90"/>
      <c r="BO2" s="90"/>
      <c r="BP2" s="92" t="s">
        <v>31</v>
      </c>
      <c r="BQ2" s="92"/>
      <c r="BR2" s="92"/>
      <c r="BS2" s="88" t="s">
        <v>31</v>
      </c>
      <c r="BT2" s="88"/>
      <c r="BU2" s="88"/>
      <c r="BV2" s="86" t="s">
        <v>6</v>
      </c>
      <c r="BW2" s="86"/>
      <c r="BX2" s="86"/>
      <c r="BY2" s="90" t="s">
        <v>7</v>
      </c>
      <c r="BZ2" s="90"/>
      <c r="CA2" s="90"/>
      <c r="CB2" s="3"/>
      <c r="CC2" s="3"/>
      <c r="CD2" s="3"/>
      <c r="CE2" s="3"/>
      <c r="CF2" s="3"/>
      <c r="CG2" s="3"/>
      <c r="CH2" s="3"/>
      <c r="CI2" s="3"/>
    </row>
    <row r="3" spans="1:87" s="23" customFormat="1" ht="12.75">
      <c r="A3" s="2" t="s">
        <v>9</v>
      </c>
      <c r="B3" s="22" t="str">
        <f>'[1]DP6000 with n'!$C$6</f>
        <v>Mean</v>
      </c>
      <c r="C3" s="22" t="str">
        <f>'[1]DP6000 with n'!$D$6</f>
        <v>SD</v>
      </c>
      <c r="D3" s="22" t="s">
        <v>10</v>
      </c>
      <c r="E3" s="4" t="s">
        <v>11</v>
      </c>
      <c r="F3" s="4" t="s">
        <v>12</v>
      </c>
      <c r="G3" s="22" t="s">
        <v>10</v>
      </c>
      <c r="H3" s="4" t="s">
        <v>11</v>
      </c>
      <c r="I3" s="4" t="s">
        <v>12</v>
      </c>
      <c r="J3" s="4" t="s">
        <v>10</v>
      </c>
      <c r="K3" s="22" t="s">
        <v>11</v>
      </c>
      <c r="L3" s="22" t="s">
        <v>12</v>
      </c>
      <c r="M3" s="22" t="s">
        <v>10</v>
      </c>
      <c r="N3" s="4" t="s">
        <v>11</v>
      </c>
      <c r="O3" s="4" t="s">
        <v>12</v>
      </c>
      <c r="P3" s="4" t="s">
        <v>10</v>
      </c>
      <c r="Q3" s="29" t="s">
        <v>11</v>
      </c>
      <c r="R3" s="29" t="s">
        <v>12</v>
      </c>
      <c r="S3" s="30" t="s">
        <v>10</v>
      </c>
      <c r="T3" s="27" t="s">
        <v>11</v>
      </c>
      <c r="U3" s="28" t="s">
        <v>12</v>
      </c>
      <c r="V3" s="28" t="s">
        <v>10</v>
      </c>
      <c r="W3" s="35" t="str">
        <f>'[1]DP6000 with n'!$C$6</f>
        <v>Mean</v>
      </c>
      <c r="X3" s="35" t="str">
        <f>'[1]DP6000 with n'!$D$6</f>
        <v>SD</v>
      </c>
      <c r="Y3" s="22" t="s">
        <v>10</v>
      </c>
      <c r="Z3" s="13" t="s">
        <v>11</v>
      </c>
      <c r="AA3" s="13" t="s">
        <v>12</v>
      </c>
      <c r="AB3" s="22" t="s">
        <v>10</v>
      </c>
      <c r="AC3" s="13" t="s">
        <v>11</v>
      </c>
      <c r="AD3" s="13" t="s">
        <v>12</v>
      </c>
      <c r="AE3" s="4" t="s">
        <v>10</v>
      </c>
      <c r="AF3" s="35" t="s">
        <v>11</v>
      </c>
      <c r="AG3" s="35" t="s">
        <v>12</v>
      </c>
      <c r="AH3" s="22" t="s">
        <v>10</v>
      </c>
      <c r="AI3" s="13" t="s">
        <v>11</v>
      </c>
      <c r="AJ3" s="13" t="s">
        <v>12</v>
      </c>
      <c r="AK3" s="4" t="s">
        <v>10</v>
      </c>
      <c r="AL3" s="45" t="str">
        <f>'[1]DP6000 with n'!$C$6</f>
        <v>Mean</v>
      </c>
      <c r="AM3" s="45" t="str">
        <f>'[1]DP6000 with n'!$D$6</f>
        <v>SD</v>
      </c>
      <c r="AN3" s="30" t="s">
        <v>10</v>
      </c>
      <c r="AO3" s="29" t="s">
        <v>11</v>
      </c>
      <c r="AP3" s="29" t="s">
        <v>12</v>
      </c>
      <c r="AQ3" s="30" t="s">
        <v>10</v>
      </c>
      <c r="AR3" s="29" t="s">
        <v>11</v>
      </c>
      <c r="AS3" s="29" t="s">
        <v>12</v>
      </c>
      <c r="AT3" s="28" t="s">
        <v>10</v>
      </c>
      <c r="AU3" s="45" t="s">
        <v>11</v>
      </c>
      <c r="AV3" s="45" t="s">
        <v>12</v>
      </c>
      <c r="AW3" s="30" t="s">
        <v>10</v>
      </c>
      <c r="AX3" s="29" t="s">
        <v>11</v>
      </c>
      <c r="AY3" s="29" t="s">
        <v>12</v>
      </c>
      <c r="AZ3" s="28" t="s">
        <v>10</v>
      </c>
      <c r="BA3" s="35" t="str">
        <f>'[1]DP6000 with n'!$C$6</f>
        <v>Mean</v>
      </c>
      <c r="BB3" s="35" t="str">
        <f>'[1]DP6000 with n'!$D$6</f>
        <v>SD</v>
      </c>
      <c r="BC3" s="22" t="s">
        <v>10</v>
      </c>
      <c r="BD3" s="13" t="s">
        <v>11</v>
      </c>
      <c r="BE3" s="13" t="s">
        <v>12</v>
      </c>
      <c r="BF3" s="22" t="s">
        <v>10</v>
      </c>
      <c r="BG3" s="13" t="s">
        <v>11</v>
      </c>
      <c r="BH3" s="13" t="s">
        <v>12</v>
      </c>
      <c r="BI3" s="4" t="s">
        <v>10</v>
      </c>
      <c r="BJ3" s="35" t="s">
        <v>11</v>
      </c>
      <c r="BK3" s="35" t="s">
        <v>12</v>
      </c>
      <c r="BL3" s="22" t="s">
        <v>10</v>
      </c>
      <c r="BM3" s="13" t="s">
        <v>11</v>
      </c>
      <c r="BN3" s="13" t="s">
        <v>12</v>
      </c>
      <c r="BO3" s="4" t="s">
        <v>10</v>
      </c>
      <c r="BP3" s="53" t="s">
        <v>11</v>
      </c>
      <c r="BQ3" s="53" t="s">
        <v>12</v>
      </c>
      <c r="BR3" s="30" t="s">
        <v>10</v>
      </c>
      <c r="BS3" s="13" t="s">
        <v>11</v>
      </c>
      <c r="BT3" s="13" t="s">
        <v>12</v>
      </c>
      <c r="BU3" s="22" t="s">
        <v>10</v>
      </c>
      <c r="BV3" s="13" t="s">
        <v>11</v>
      </c>
      <c r="BW3" s="13" t="s">
        <v>12</v>
      </c>
      <c r="BX3" s="4" t="s">
        <v>10</v>
      </c>
      <c r="BY3" s="13" t="s">
        <v>11</v>
      </c>
      <c r="BZ3" s="13" t="s">
        <v>12</v>
      </c>
      <c r="CA3" s="4" t="s">
        <v>10</v>
      </c>
      <c r="CB3" s="3"/>
      <c r="CC3" s="3"/>
      <c r="CD3" s="3"/>
      <c r="CE3" s="3"/>
      <c r="CF3" s="3"/>
      <c r="CG3" s="3"/>
      <c r="CH3" s="3"/>
      <c r="CI3" s="3"/>
    </row>
    <row r="4" spans="1:79" ht="12.75">
      <c r="A4" s="2" t="s">
        <v>13</v>
      </c>
      <c r="B4" s="9"/>
      <c r="C4" s="9"/>
      <c r="D4" s="9"/>
      <c r="K4" s="10"/>
      <c r="L4" s="10"/>
      <c r="M4" s="10"/>
      <c r="Q4" s="31">
        <v>25.631613333333338</v>
      </c>
      <c r="R4" s="31">
        <v>19.44800210269589</v>
      </c>
      <c r="T4" s="33">
        <v>20</v>
      </c>
      <c r="U4" s="32">
        <v>0</v>
      </c>
      <c r="W4" s="14">
        <v>150.6</v>
      </c>
      <c r="X4" s="14">
        <v>10.469</v>
      </c>
      <c r="Y4" s="9">
        <f>X4/W4*100</f>
        <v>6.9515272244355915</v>
      </c>
      <c r="Z4" s="14">
        <v>158.47874166666668</v>
      </c>
      <c r="AA4" s="14">
        <v>6.061713096104715</v>
      </c>
      <c r="AB4" s="1">
        <f>100*AA4/Z4</f>
        <v>3.82493767451442</v>
      </c>
      <c r="AC4" s="14">
        <v>88</v>
      </c>
      <c r="AD4" s="14">
        <v>13.165611772087667</v>
      </c>
      <c r="AE4" s="1">
        <v>14.96092246828144</v>
      </c>
      <c r="AF4" s="14">
        <v>73.4</v>
      </c>
      <c r="AG4" s="14">
        <v>11.692353</v>
      </c>
      <c r="AH4" s="10">
        <f>AG4/AF4*100</f>
        <v>15.929636239782017</v>
      </c>
      <c r="AI4" s="14">
        <v>142</v>
      </c>
      <c r="AJ4" s="14">
        <v>6.3245553203</v>
      </c>
      <c r="AK4" s="1">
        <v>4.4539121974</v>
      </c>
      <c r="AL4" s="46">
        <v>0.05806000000000001</v>
      </c>
      <c r="AM4" s="46">
        <v>0.00464715</v>
      </c>
      <c r="AN4" s="39">
        <f>AM4/AL4*100</f>
        <v>8.004047537030658</v>
      </c>
      <c r="AO4" s="40">
        <v>0.20764911179999998</v>
      </c>
      <c r="AP4" s="40">
        <v>0.008025612244792755</v>
      </c>
      <c r="AQ4" s="32">
        <f>100*AP4/AO4</f>
        <v>3.864987514380861</v>
      </c>
      <c r="AU4" s="50">
        <v>0.15636666670000002</v>
      </c>
      <c r="AV4" s="50">
        <v>0.018305827900000002</v>
      </c>
      <c r="AW4" s="41"/>
      <c r="AX4" s="40">
        <v>0.5542</v>
      </c>
      <c r="AY4" s="40">
        <v>0.0130196433</v>
      </c>
      <c r="AZ4" s="32">
        <v>2.3492680041</v>
      </c>
      <c r="BA4" s="52"/>
      <c r="BB4" s="52"/>
      <c r="BC4" s="9"/>
      <c r="BF4" s="1"/>
      <c r="BI4" s="1"/>
      <c r="BJ4" s="16"/>
      <c r="BK4" s="16"/>
      <c r="BL4" s="10"/>
      <c r="BO4" s="1"/>
      <c r="BR4" s="32"/>
      <c r="BU4" s="1"/>
      <c r="BX4" s="1"/>
      <c r="CA4" s="1"/>
    </row>
    <row r="5" spans="1:79" ht="12.75">
      <c r="A5" s="2" t="s">
        <v>14</v>
      </c>
      <c r="B5" s="9"/>
      <c r="C5" s="9"/>
      <c r="D5" s="9"/>
      <c r="K5" s="10"/>
      <c r="L5" s="10"/>
      <c r="M5" s="10"/>
      <c r="Q5" s="31">
        <v>19.2936144</v>
      </c>
      <c r="R5" s="31">
        <v>24.936271160702272</v>
      </c>
      <c r="W5" s="14">
        <v>97.6</v>
      </c>
      <c r="X5" s="14">
        <v>11.0975</v>
      </c>
      <c r="Y5" s="9">
        <f aca="true" t="shared" si="0" ref="Y5:Y13">X5/W5*100</f>
        <v>11.370389344262295</v>
      </c>
      <c r="AF5" s="14">
        <v>16.8</v>
      </c>
      <c r="AG5" s="14">
        <v>2.440401</v>
      </c>
      <c r="AH5" s="10">
        <f>AG5/AF5*100</f>
        <v>14.526196428571428</v>
      </c>
      <c r="AI5" s="14">
        <v>28</v>
      </c>
      <c r="AJ5" s="14">
        <v>6.3245553203</v>
      </c>
      <c r="AK5" s="1">
        <v>22.587697573</v>
      </c>
      <c r="AL5" s="46"/>
      <c r="AM5" s="46"/>
      <c r="AN5" s="39"/>
      <c r="AO5" s="40">
        <v>0.753262646</v>
      </c>
      <c r="AP5" s="40">
        <v>0.009472558884493916</v>
      </c>
      <c r="AQ5" s="32">
        <f>100*AP5/AO5</f>
        <v>1.2575373191270547</v>
      </c>
      <c r="AU5" s="50"/>
      <c r="AV5" s="50"/>
      <c r="AW5" s="41"/>
      <c r="AX5" s="40">
        <v>1.2949</v>
      </c>
      <c r="AY5" s="40">
        <v>0.017077926</v>
      </c>
      <c r="AZ5" s="32">
        <v>1.3188606049</v>
      </c>
      <c r="BA5" s="14">
        <v>14.5</v>
      </c>
      <c r="BB5" s="14">
        <v>2.2730300000000003</v>
      </c>
      <c r="BC5" s="9">
        <f>BB5/BA5*100</f>
        <v>15.676068965517242</v>
      </c>
      <c r="BF5" s="1"/>
      <c r="BI5" s="1"/>
      <c r="BJ5" s="14">
        <v>9.5</v>
      </c>
      <c r="BK5" s="14">
        <v>1.269296</v>
      </c>
      <c r="BL5" s="10">
        <f>BK5/BJ5*100</f>
        <v>13.36101052631579</v>
      </c>
      <c r="BO5" s="1"/>
      <c r="BP5" s="54">
        <v>391.8</v>
      </c>
      <c r="BQ5" s="54">
        <v>18.01110768387108</v>
      </c>
      <c r="BR5" s="32">
        <f>100*BQ5/BP5</f>
        <v>4.597015743713905</v>
      </c>
      <c r="BS5" s="14">
        <v>59.9</v>
      </c>
      <c r="BT5" s="14">
        <v>21.377298446924698</v>
      </c>
      <c r="BU5" s="1">
        <f>100*BT5/BS5</f>
        <v>35.68831126364724</v>
      </c>
      <c r="BX5" s="1"/>
      <c r="BY5" s="14">
        <v>30</v>
      </c>
      <c r="BZ5" s="14">
        <v>0</v>
      </c>
      <c r="CA5" s="1"/>
    </row>
    <row r="6" spans="1:79" ht="12.75">
      <c r="A6" s="2" t="s">
        <v>15</v>
      </c>
      <c r="B6" s="9"/>
      <c r="C6" s="9"/>
      <c r="D6" s="9"/>
      <c r="K6" s="10"/>
      <c r="L6" s="10"/>
      <c r="M6" s="10"/>
      <c r="R6" s="32"/>
      <c r="W6" s="14">
        <v>41</v>
      </c>
      <c r="X6" s="14">
        <v>7.3182</v>
      </c>
      <c r="Y6" s="9">
        <f t="shared" si="0"/>
        <v>17.849268292682925</v>
      </c>
      <c r="Z6" s="15">
        <v>86.757288</v>
      </c>
      <c r="AA6" s="15">
        <v>30.96801012614826</v>
      </c>
      <c r="AF6" s="14">
        <v>26.9</v>
      </c>
      <c r="AG6" s="14">
        <v>5.858517</v>
      </c>
      <c r="AH6" s="10">
        <f>AG6/AF6*100</f>
        <v>21.778873605947958</v>
      </c>
      <c r="AL6" s="46">
        <v>0.14407</v>
      </c>
      <c r="AM6" s="46">
        <v>0.00686166</v>
      </c>
      <c r="AN6" s="39">
        <f>AM6/AL6*100</f>
        <v>4.762726452418963</v>
      </c>
      <c r="AO6" s="40">
        <v>0.1174845332</v>
      </c>
      <c r="AP6" s="40">
        <v>0.01198688889593175</v>
      </c>
      <c r="AQ6" s="32">
        <f>100*AP6/AO6</f>
        <v>10.20295060927369</v>
      </c>
      <c r="AR6" s="40">
        <v>0.0699</v>
      </c>
      <c r="AS6" s="40">
        <v>0.014137813755237321</v>
      </c>
      <c r="AT6" s="32">
        <v>20.225770751412476</v>
      </c>
      <c r="AU6" s="51">
        <v>0.23487000000000002</v>
      </c>
      <c r="AV6" s="51">
        <v>0.0223452232</v>
      </c>
      <c r="AW6" s="41">
        <f>AV6/AU6*100</f>
        <v>9.513868608166218</v>
      </c>
      <c r="AX6" s="40">
        <v>0.241</v>
      </c>
      <c r="AY6" s="40">
        <v>0.0038005848</v>
      </c>
      <c r="AZ6" s="32">
        <v>1.5770061205</v>
      </c>
      <c r="BA6" s="14">
        <v>86.9</v>
      </c>
      <c r="BB6" s="14">
        <v>3.478505</v>
      </c>
      <c r="BC6" s="9">
        <f>BB6/BA6*100</f>
        <v>4.002882623705408</v>
      </c>
      <c r="BD6" s="14">
        <v>100.07268040000001</v>
      </c>
      <c r="BE6" s="14">
        <v>6.38375669582291</v>
      </c>
      <c r="BF6" s="1">
        <f>100*BE6/BD6</f>
        <v>6.379120325653743</v>
      </c>
      <c r="BG6" s="14">
        <v>91</v>
      </c>
      <c r="BH6" s="14">
        <v>3.1622776601683795</v>
      </c>
      <c r="BI6" s="1">
        <v>3.475030395789428</v>
      </c>
      <c r="BJ6" s="14">
        <v>76.2</v>
      </c>
      <c r="BK6" s="14">
        <v>2.740641</v>
      </c>
      <c r="BL6" s="10">
        <f>BK6/BJ6*100</f>
        <v>3.596641732283465</v>
      </c>
      <c r="BM6" s="14">
        <v>109</v>
      </c>
      <c r="BN6" s="14">
        <v>3.1622776602</v>
      </c>
      <c r="BO6" s="1">
        <v>2.9011721653</v>
      </c>
      <c r="BR6" s="32"/>
      <c r="BS6" s="14">
        <v>50.3</v>
      </c>
      <c r="BT6" s="14">
        <v>3.0930028559098797</v>
      </c>
      <c r="BU6" s="1">
        <f>100*BT6/BS6</f>
        <v>6.149111045546481</v>
      </c>
      <c r="BX6" s="1"/>
      <c r="BY6" s="14">
        <v>34</v>
      </c>
      <c r="BZ6" s="14">
        <v>5.1639777949</v>
      </c>
      <c r="CA6" s="1">
        <v>15.188169985</v>
      </c>
    </row>
    <row r="7" spans="1:79" ht="12.75">
      <c r="A7" s="2" t="s">
        <v>16</v>
      </c>
      <c r="B7" s="9"/>
      <c r="C7" s="9"/>
      <c r="D7" s="9"/>
      <c r="K7" s="10"/>
      <c r="L7" s="10"/>
      <c r="M7" s="10"/>
      <c r="R7" s="32"/>
      <c r="T7" s="33">
        <v>20</v>
      </c>
      <c r="U7" s="32">
        <v>0</v>
      </c>
      <c r="W7" s="14">
        <v>207.4</v>
      </c>
      <c r="X7" s="14">
        <v>16.1121</v>
      </c>
      <c r="Y7" s="9">
        <f t="shared" si="0"/>
        <v>7.7686113789778215</v>
      </c>
      <c r="Z7" s="14">
        <v>228.83806399999997</v>
      </c>
      <c r="AA7" s="14">
        <v>16.553808292857966</v>
      </c>
      <c r="AB7" s="1">
        <f>100*AA7/Z7</f>
        <v>7.2338526220261885</v>
      </c>
      <c r="AC7" s="14">
        <v>163</v>
      </c>
      <c r="AD7" s="14">
        <v>13.374935098492585</v>
      </c>
      <c r="AE7" s="1">
        <v>8.205481655516923</v>
      </c>
      <c r="AF7" s="14">
        <v>116.5</v>
      </c>
      <c r="AG7" s="14">
        <v>4.624812</v>
      </c>
      <c r="AH7" s="10">
        <f>AG7/AF7*100</f>
        <v>3.969795708154507</v>
      </c>
      <c r="AI7" s="14">
        <v>212</v>
      </c>
      <c r="AJ7" s="14">
        <v>10.32795559</v>
      </c>
      <c r="AK7" s="1">
        <v>4.871677165</v>
      </c>
      <c r="AL7" s="46"/>
      <c r="AM7" s="46"/>
      <c r="AN7" s="39"/>
      <c r="AO7" s="40">
        <v>0.23003750910000004</v>
      </c>
      <c r="AP7" s="40">
        <v>0.02074665647371129</v>
      </c>
      <c r="AQ7" s="32">
        <f>100*AP7/AO7</f>
        <v>9.018814607617957</v>
      </c>
      <c r="AU7" s="51"/>
      <c r="AV7" s="51"/>
      <c r="AW7" s="41"/>
      <c r="AX7" s="40">
        <v>0.6102</v>
      </c>
      <c r="AY7" s="40">
        <v>0.0157607106</v>
      </c>
      <c r="AZ7" s="32">
        <v>2.5828762117</v>
      </c>
      <c r="BC7" s="9"/>
      <c r="BF7" s="1"/>
      <c r="BI7" s="1"/>
      <c r="BL7" s="10"/>
      <c r="BO7" s="1"/>
      <c r="BR7" s="32"/>
      <c r="BS7" s="15">
        <v>3.6</v>
      </c>
      <c r="BT7" s="15">
        <v>7.604092465391398</v>
      </c>
      <c r="BU7" s="1"/>
      <c r="BX7" s="1"/>
      <c r="CA7" s="1"/>
    </row>
    <row r="8" spans="1:79" ht="12.75">
      <c r="A8" s="2" t="s">
        <v>17</v>
      </c>
      <c r="B8" s="9"/>
      <c r="C8" s="9"/>
      <c r="D8" s="9"/>
      <c r="K8" s="10"/>
      <c r="L8" s="10"/>
      <c r="M8" s="10"/>
      <c r="R8" s="32"/>
      <c r="W8" s="14">
        <v>111.7</v>
      </c>
      <c r="X8" s="14">
        <v>6.43</v>
      </c>
      <c r="Y8" s="9">
        <f t="shared" si="0"/>
        <v>5.756490599820949</v>
      </c>
      <c r="Z8" s="14">
        <v>130.05734750000002</v>
      </c>
      <c r="AA8" s="14">
        <v>8.227429780318616</v>
      </c>
      <c r="AB8" s="1">
        <f>100*AA8/Z8</f>
        <v>6.326001520458977</v>
      </c>
      <c r="AC8" s="15">
        <v>30</v>
      </c>
      <c r="AD8" s="15"/>
      <c r="AE8" s="11"/>
      <c r="AF8" s="14">
        <v>51.1</v>
      </c>
      <c r="AG8" s="14">
        <v>2.7668670000000004</v>
      </c>
      <c r="AH8" s="10">
        <f>AG8/AF8*100</f>
        <v>5.41461252446184</v>
      </c>
      <c r="AI8" s="14">
        <v>57</v>
      </c>
      <c r="AJ8" s="14">
        <v>8.2327260235</v>
      </c>
      <c r="AK8" s="1">
        <v>14.443378989</v>
      </c>
      <c r="AL8" s="46"/>
      <c r="AM8" s="46"/>
      <c r="AN8" s="39"/>
      <c r="AU8" s="51"/>
      <c r="AV8" s="51"/>
      <c r="AW8" s="41"/>
      <c r="AX8" s="40">
        <v>0.172</v>
      </c>
      <c r="AY8" s="40">
        <v>0.013540064</v>
      </c>
      <c r="AZ8" s="32">
        <v>7.8721302371</v>
      </c>
      <c r="BA8" s="14">
        <v>14</v>
      </c>
      <c r="BB8" s="14">
        <v>1.247219</v>
      </c>
      <c r="BC8" s="9">
        <f>BB8/BA8*100</f>
        <v>8.908707142857143</v>
      </c>
      <c r="BF8" s="1"/>
      <c r="BI8" s="1"/>
      <c r="BJ8" s="14">
        <v>11.9</v>
      </c>
      <c r="BK8" s="14">
        <v>1.100505</v>
      </c>
      <c r="BL8" s="10">
        <f aca="true" t="shared" si="1" ref="BL8:BL13">BK8/BJ8*100</f>
        <v>9.247941176470588</v>
      </c>
      <c r="BO8" s="1"/>
      <c r="BR8" s="32"/>
      <c r="BS8" s="14">
        <v>99.1</v>
      </c>
      <c r="BT8" s="14">
        <v>2.282785822435191</v>
      </c>
      <c r="BU8" s="1">
        <f>100*BT8/BS8</f>
        <v>2.303517479752968</v>
      </c>
      <c r="BV8" s="14">
        <v>42</v>
      </c>
      <c r="BW8" s="14">
        <v>4.216370213557839</v>
      </c>
      <c r="BX8" s="1">
        <v>10.038976698947238</v>
      </c>
      <c r="BY8" s="14">
        <v>82</v>
      </c>
      <c r="BZ8" s="14">
        <v>4.2163702136</v>
      </c>
      <c r="CA8" s="1">
        <v>5.1419148946</v>
      </c>
    </row>
    <row r="9" spans="1:79" ht="12.75">
      <c r="A9" s="2" t="s">
        <v>18</v>
      </c>
      <c r="B9" s="1">
        <v>15.8</v>
      </c>
      <c r="C9" s="1">
        <v>1.4757</v>
      </c>
      <c r="D9" s="9">
        <f>C9/B9*100</f>
        <v>9.339873417721519</v>
      </c>
      <c r="E9" s="11">
        <v>4.665500000000001</v>
      </c>
      <c r="F9" s="11">
        <v>7.547129524233407</v>
      </c>
      <c r="K9" s="10"/>
      <c r="L9" s="10"/>
      <c r="M9" s="10"/>
      <c r="N9" s="11">
        <v>20</v>
      </c>
      <c r="O9" s="11">
        <v>0</v>
      </c>
      <c r="P9" s="11"/>
      <c r="R9" s="32"/>
      <c r="W9" s="14">
        <v>36.2</v>
      </c>
      <c r="X9" s="14">
        <v>6.0516</v>
      </c>
      <c r="Y9" s="9">
        <f t="shared" si="0"/>
        <v>16.7171270718232</v>
      </c>
      <c r="AH9" s="10"/>
      <c r="AL9" s="47">
        <v>0.019375</v>
      </c>
      <c r="AM9" s="47">
        <v>0.00218842</v>
      </c>
      <c r="AN9" s="39"/>
      <c r="AO9" s="40">
        <v>0.013921829899999998</v>
      </c>
      <c r="AP9" s="40">
        <v>0.029364392030325176</v>
      </c>
      <c r="AQ9" s="32">
        <f>100*AP9/AO9</f>
        <v>210.92336453791307</v>
      </c>
      <c r="AU9" s="50">
        <v>0.0872888889</v>
      </c>
      <c r="AV9" s="50">
        <v>0.0098907083</v>
      </c>
      <c r="AW9" s="41"/>
      <c r="AX9" s="40">
        <v>0.1523</v>
      </c>
      <c r="AY9" s="40">
        <v>0.0057936747</v>
      </c>
      <c r="AZ9" s="32">
        <v>3.8041199684</v>
      </c>
      <c r="BA9" s="14">
        <v>4910</v>
      </c>
      <c r="BB9" s="14">
        <v>14.306176</v>
      </c>
      <c r="BC9" s="9">
        <f>BB9/BA9*100</f>
        <v>0.2913681466395112</v>
      </c>
      <c r="BD9" s="14">
        <v>5417.663847999999</v>
      </c>
      <c r="BE9" s="14">
        <v>48.17722981423877</v>
      </c>
      <c r="BF9" s="1">
        <f>100*BE9/BD9</f>
        <v>0.8892620724710342</v>
      </c>
      <c r="BG9" s="14">
        <v>5497</v>
      </c>
      <c r="BH9" s="14">
        <v>27.908580918579304</v>
      </c>
      <c r="BI9" s="1">
        <v>0.5077056743419921</v>
      </c>
      <c r="BJ9" s="14">
        <v>3325.7</v>
      </c>
      <c r="BK9" s="14">
        <v>13.17447</v>
      </c>
      <c r="BL9" s="10">
        <f t="shared" si="1"/>
        <v>0.39614126349339984</v>
      </c>
      <c r="BM9" s="14">
        <v>6127</v>
      </c>
      <c r="BN9" s="14">
        <v>21.62817093</v>
      </c>
      <c r="BO9" s="1">
        <v>0.3529977302</v>
      </c>
      <c r="BR9" s="32"/>
      <c r="BS9" s="14">
        <v>132</v>
      </c>
      <c r="BT9" s="14">
        <v>3.7712361663282508</v>
      </c>
      <c r="BU9" s="1">
        <f>100*BT9/BS9</f>
        <v>2.8569970957032202</v>
      </c>
      <c r="BV9" s="14">
        <v>61</v>
      </c>
      <c r="BW9" s="14">
        <v>3.1622776601683795</v>
      </c>
      <c r="BX9" s="1">
        <v>5.18406173798095</v>
      </c>
      <c r="BY9" s="14">
        <v>121</v>
      </c>
      <c r="BZ9" s="14">
        <v>3.1622776602</v>
      </c>
      <c r="CA9" s="1">
        <v>2.6134526117</v>
      </c>
    </row>
    <row r="10" spans="1:79" ht="12.75">
      <c r="A10" s="2" t="s">
        <v>19</v>
      </c>
      <c r="D10" s="9"/>
      <c r="K10" s="10"/>
      <c r="L10" s="10"/>
      <c r="M10" s="10"/>
      <c r="R10" s="32"/>
      <c r="T10" s="33">
        <v>20</v>
      </c>
      <c r="U10" s="32">
        <v>0</v>
      </c>
      <c r="W10" s="14">
        <v>55.2</v>
      </c>
      <c r="X10" s="14">
        <v>5.5936</v>
      </c>
      <c r="Y10" s="9">
        <f t="shared" si="0"/>
        <v>10.133333333333333</v>
      </c>
      <c r="AF10" s="14">
        <v>15.2</v>
      </c>
      <c r="AG10" s="14">
        <v>3.3466400000000003</v>
      </c>
      <c r="AH10" s="10">
        <f>AG10/AF10*100</f>
        <v>22.017368421052634</v>
      </c>
      <c r="AL10" s="47">
        <v>0.02133333</v>
      </c>
      <c r="AM10" s="47">
        <v>0.00214554</v>
      </c>
      <c r="AN10" s="39"/>
      <c r="AU10" s="50">
        <v>0.0957285714</v>
      </c>
      <c r="AV10" s="50">
        <v>0.0084221364</v>
      </c>
      <c r="AW10" s="41"/>
      <c r="AX10" s="40">
        <v>0.2684</v>
      </c>
      <c r="AY10" s="40">
        <v>0.0094304471</v>
      </c>
      <c r="AZ10" s="32">
        <v>3.5135794128</v>
      </c>
      <c r="BA10" s="14">
        <v>1071.8</v>
      </c>
      <c r="BB10" s="14">
        <v>14.014278000000001</v>
      </c>
      <c r="BC10" s="9">
        <f>BB10/BA10*100</f>
        <v>1.3075459973875725</v>
      </c>
      <c r="BD10" s="14">
        <v>1138.117868</v>
      </c>
      <c r="BE10" s="14">
        <v>26.69082418252587</v>
      </c>
      <c r="BF10" s="1">
        <f>100*BE10/BD10</f>
        <v>2.3451722297822557</v>
      </c>
      <c r="BG10" s="14">
        <v>1192</v>
      </c>
      <c r="BH10" s="14">
        <v>11.352924243950934</v>
      </c>
      <c r="BI10" s="1">
        <v>0.9524265305327965</v>
      </c>
      <c r="BJ10" s="14">
        <v>710.6</v>
      </c>
      <c r="BK10" s="14">
        <v>6.4841690000000005</v>
      </c>
      <c r="BL10" s="10">
        <f t="shared" si="1"/>
        <v>0.9124921193357727</v>
      </c>
      <c r="BM10" s="14">
        <v>1317</v>
      </c>
      <c r="BN10" s="14">
        <v>10.593499055</v>
      </c>
      <c r="BO10" s="1">
        <v>0.8043659115</v>
      </c>
      <c r="BR10" s="32"/>
      <c r="BS10" s="14">
        <v>121.9</v>
      </c>
      <c r="BT10" s="14">
        <v>9.825703254446701</v>
      </c>
      <c r="BU10" s="1">
        <f>100*BT10/BS10</f>
        <v>8.060462062712633</v>
      </c>
      <c r="BV10" s="14">
        <v>59</v>
      </c>
      <c r="BW10" s="14">
        <v>3.1622776601683795</v>
      </c>
      <c r="BX10" s="1">
        <v>5.359792644353186</v>
      </c>
      <c r="BY10" s="14">
        <v>103</v>
      </c>
      <c r="BZ10" s="14">
        <v>4.8304589154</v>
      </c>
      <c r="CA10" s="1">
        <v>4.6897659373</v>
      </c>
    </row>
    <row r="11" spans="1:79" ht="12.75">
      <c r="A11" s="2" t="s">
        <v>20</v>
      </c>
      <c r="B11" s="1">
        <v>26</v>
      </c>
      <c r="C11" s="1">
        <v>1.2472</v>
      </c>
      <c r="D11" s="9">
        <f>C11/B11*100</f>
        <v>4.796923076923077</v>
      </c>
      <c r="E11" s="11">
        <v>35.524449999999995</v>
      </c>
      <c r="F11" s="11">
        <v>13.14749972734571</v>
      </c>
      <c r="H11" s="1">
        <v>30</v>
      </c>
      <c r="I11" s="1">
        <v>0</v>
      </c>
      <c r="K11" s="1">
        <v>6.6</v>
      </c>
      <c r="L11" s="1">
        <v>0.516398</v>
      </c>
      <c r="M11" s="10">
        <f>100*(L11/K11)</f>
        <v>7.824212121212122</v>
      </c>
      <c r="N11" s="1">
        <v>23</v>
      </c>
      <c r="O11" s="1">
        <v>4.8304589154</v>
      </c>
      <c r="P11" s="1">
        <v>21.001995284</v>
      </c>
      <c r="Q11" s="31">
        <v>6.8506312</v>
      </c>
      <c r="R11" s="31">
        <v>8.896156974990902</v>
      </c>
      <c r="W11" s="14">
        <v>54.5</v>
      </c>
      <c r="X11" s="14">
        <v>6.1328000000000005</v>
      </c>
      <c r="Y11" s="9">
        <f t="shared" si="0"/>
        <v>11.25284403669725</v>
      </c>
      <c r="Z11" s="15">
        <v>76.61988749999999</v>
      </c>
      <c r="AA11" s="15">
        <v>29.184030485600864</v>
      </c>
      <c r="AF11" s="14">
        <v>16.4</v>
      </c>
      <c r="AG11" s="14">
        <v>4.526465</v>
      </c>
      <c r="AH11" s="10">
        <f>AG11/AF11*100</f>
        <v>27.60039634146342</v>
      </c>
      <c r="AL11" s="46">
        <v>0.08499000000000001</v>
      </c>
      <c r="AM11" s="46">
        <v>0.00474563</v>
      </c>
      <c r="AN11" s="39">
        <f>AM11/AL11*100</f>
        <v>5.583751029532885</v>
      </c>
      <c r="AO11" s="40">
        <v>0.3241735188</v>
      </c>
      <c r="AP11" s="40">
        <v>0.01941493103156844</v>
      </c>
      <c r="AQ11" s="32">
        <f>100*AP11/AO11</f>
        <v>5.98905521445339</v>
      </c>
      <c r="AR11" s="49">
        <v>0.040999999999999995</v>
      </c>
      <c r="AS11" s="49">
        <v>0.0028284271247461922</v>
      </c>
      <c r="AT11" s="31"/>
      <c r="AU11" s="51">
        <v>0.15853</v>
      </c>
      <c r="AV11" s="51">
        <v>0.0273387007</v>
      </c>
      <c r="AW11" s="41">
        <f>AV11/AU11*100</f>
        <v>17.24512754683656</v>
      </c>
      <c r="AX11" s="40">
        <v>0.4826</v>
      </c>
      <c r="AY11" s="40">
        <v>0.011296017</v>
      </c>
      <c r="AZ11" s="32">
        <v>2.3406583086</v>
      </c>
      <c r="BA11" s="14">
        <v>36.3</v>
      </c>
      <c r="BB11" s="14">
        <v>1.3374940000000002</v>
      </c>
      <c r="BC11" s="9">
        <f>BB11/BA11*100</f>
        <v>3.6845564738292023</v>
      </c>
      <c r="BD11" s="14">
        <v>51.614480799999995</v>
      </c>
      <c r="BE11" s="14">
        <v>7.338345797940338</v>
      </c>
      <c r="BF11" s="1">
        <f>100*BE11/BD11</f>
        <v>14.217610415138264</v>
      </c>
      <c r="BG11" s="14">
        <v>30</v>
      </c>
      <c r="BH11" s="14">
        <v>0</v>
      </c>
      <c r="BI11" s="1"/>
      <c r="BJ11" s="14">
        <v>27.7</v>
      </c>
      <c r="BK11" s="14">
        <v>1.418136</v>
      </c>
      <c r="BL11" s="10">
        <f t="shared" si="1"/>
        <v>5.119624548736462</v>
      </c>
      <c r="BM11" s="14">
        <v>40</v>
      </c>
      <c r="BN11" s="14">
        <v>0</v>
      </c>
      <c r="BO11" s="1"/>
      <c r="BR11" s="32"/>
      <c r="BS11" s="14">
        <v>118.8</v>
      </c>
      <c r="BT11" s="14">
        <v>2.898275349237888</v>
      </c>
      <c r="BU11" s="1">
        <f>100*BT11/BS11</f>
        <v>2.439625714846707</v>
      </c>
      <c r="BV11" s="14">
        <v>40</v>
      </c>
      <c r="BW11" s="14">
        <v>0</v>
      </c>
      <c r="BX11" s="1"/>
      <c r="BY11" s="14">
        <v>70</v>
      </c>
      <c r="BZ11" s="14">
        <v>0</v>
      </c>
      <c r="CA11" s="1"/>
    </row>
    <row r="12" spans="1:79" ht="12.75">
      <c r="A12" s="2" t="s">
        <v>21</v>
      </c>
      <c r="B12" s="1">
        <v>18.6</v>
      </c>
      <c r="C12" s="1">
        <v>1.9551</v>
      </c>
      <c r="D12" s="9">
        <f>C12/B12*100</f>
        <v>10.511290322580646</v>
      </c>
      <c r="E12" s="1">
        <v>2.46605</v>
      </c>
      <c r="F12" s="1">
        <v>7.798334823858231</v>
      </c>
      <c r="G12" s="1">
        <f>100*F12/E12</f>
        <v>316.2277660168379</v>
      </c>
      <c r="K12" s="10"/>
      <c r="L12" s="10"/>
      <c r="M12" s="10"/>
      <c r="Q12" s="31">
        <v>9.1574764</v>
      </c>
      <c r="R12" s="31">
        <v>12.04688080191316</v>
      </c>
      <c r="T12" s="33">
        <v>20</v>
      </c>
      <c r="U12" s="32">
        <v>0</v>
      </c>
      <c r="W12" s="14">
        <v>74.4</v>
      </c>
      <c r="X12" s="14">
        <v>9.119</v>
      </c>
      <c r="Y12" s="9">
        <f t="shared" si="0"/>
        <v>12.256720430107526</v>
      </c>
      <c r="Z12" s="15">
        <v>45.0289185</v>
      </c>
      <c r="AA12" s="15">
        <v>39.588098309084145</v>
      </c>
      <c r="AF12" s="14">
        <v>21.3</v>
      </c>
      <c r="AG12" s="14">
        <v>3.560587</v>
      </c>
      <c r="AH12" s="10">
        <f>AG12/AF12*100</f>
        <v>16.716370892018777</v>
      </c>
      <c r="AI12" s="14">
        <v>26</v>
      </c>
      <c r="AJ12" s="14">
        <v>6.9920589878</v>
      </c>
      <c r="AK12" s="1">
        <v>26.892534568</v>
      </c>
      <c r="AL12" s="46"/>
      <c r="AM12" s="46"/>
      <c r="AN12" s="39"/>
      <c r="AO12" s="40">
        <v>0.0111723776</v>
      </c>
      <c r="AP12" s="40">
        <v>0.023554338538927747</v>
      </c>
      <c r="AQ12" s="32">
        <f>100*AP12/AO12</f>
        <v>210.8265526124694</v>
      </c>
      <c r="AU12" s="50">
        <v>0.0821</v>
      </c>
      <c r="AV12" s="50">
        <v>0.011330489800000001</v>
      </c>
      <c r="AW12" s="41"/>
      <c r="AX12" s="40">
        <v>0.1485</v>
      </c>
      <c r="AY12" s="40">
        <v>0.0040892814</v>
      </c>
      <c r="AZ12" s="32">
        <v>2.7537248365</v>
      </c>
      <c r="BA12" s="14">
        <v>23.6</v>
      </c>
      <c r="BB12" s="14">
        <v>1.95505</v>
      </c>
      <c r="BC12" s="9">
        <f>BB12/BA12*100</f>
        <v>8.284110169491525</v>
      </c>
      <c r="BF12" s="1"/>
      <c r="BG12" s="14">
        <v>27</v>
      </c>
      <c r="BH12" s="14">
        <v>4.83045891539648</v>
      </c>
      <c r="BI12" s="1">
        <v>17.89058857554252</v>
      </c>
      <c r="BJ12" s="14">
        <v>18</v>
      </c>
      <c r="BK12" s="14">
        <v>0.9428090000000001</v>
      </c>
      <c r="BL12" s="10">
        <f t="shared" si="1"/>
        <v>5.237827777777778</v>
      </c>
      <c r="BM12" s="14">
        <v>31</v>
      </c>
      <c r="BN12" s="14">
        <v>3.1622776602</v>
      </c>
      <c r="BO12" s="1">
        <v>10.200895678</v>
      </c>
      <c r="BR12" s="32"/>
      <c r="BS12" s="14">
        <v>151.5</v>
      </c>
      <c r="BT12" s="14">
        <v>6.240548408949685</v>
      </c>
      <c r="BU12" s="1">
        <f>100*BT12/BS12</f>
        <v>4.119173867293521</v>
      </c>
      <c r="BV12" s="14">
        <v>70</v>
      </c>
      <c r="BW12" s="14">
        <v>0</v>
      </c>
      <c r="BX12" s="1"/>
      <c r="BY12" s="14">
        <v>136</v>
      </c>
      <c r="BZ12" s="14">
        <v>5.1639777949</v>
      </c>
      <c r="CA12" s="1">
        <v>3.7970424963</v>
      </c>
    </row>
    <row r="13" spans="1:79" ht="12.75">
      <c r="A13" s="2" t="s">
        <v>22</v>
      </c>
      <c r="B13" s="9"/>
      <c r="C13" s="9"/>
      <c r="D13" s="9"/>
      <c r="Q13" s="33"/>
      <c r="R13" s="33"/>
      <c r="W13" s="14">
        <v>2074.5</v>
      </c>
      <c r="X13" s="14">
        <v>23.066300000000002</v>
      </c>
      <c r="Y13" s="9">
        <f t="shared" si="0"/>
        <v>1.1118968426126778</v>
      </c>
      <c r="Z13" s="14">
        <v>2351.24824</v>
      </c>
      <c r="AA13" s="14">
        <v>43.64408274176979</v>
      </c>
      <c r="AB13" s="1">
        <f>100*AA13/Z13</f>
        <v>1.8562090552280346</v>
      </c>
      <c r="AC13" s="14">
        <v>1901</v>
      </c>
      <c r="AD13" s="14">
        <v>43.06326095924976</v>
      </c>
      <c r="AE13" s="1">
        <v>2.2652951582982515</v>
      </c>
      <c r="AF13" s="14">
        <v>1280.5</v>
      </c>
      <c r="AG13" s="14">
        <v>20.056864</v>
      </c>
      <c r="AH13" s="10">
        <f>AG13/AF13*100</f>
        <v>1.5663306520890277</v>
      </c>
      <c r="AI13" s="14">
        <v>2058</v>
      </c>
      <c r="AJ13" s="14">
        <v>42.373996219</v>
      </c>
      <c r="AK13" s="1">
        <v>2.0589891263</v>
      </c>
      <c r="AL13" s="46"/>
      <c r="AM13" s="46"/>
      <c r="AN13" s="39"/>
      <c r="AO13" s="40">
        <v>0.011346946</v>
      </c>
      <c r="AP13" s="40">
        <v>0.03588219384693695</v>
      </c>
      <c r="AQ13" s="32">
        <f>100*AP13/AO13</f>
        <v>316.22776601683796</v>
      </c>
      <c r="AU13" s="51"/>
      <c r="AV13" s="51"/>
      <c r="AW13" s="41"/>
      <c r="AX13" s="40">
        <v>0.2562</v>
      </c>
      <c r="AY13" s="40">
        <v>0.0050946595</v>
      </c>
      <c r="AZ13" s="32">
        <v>1.9885478194</v>
      </c>
      <c r="BC13" s="1"/>
      <c r="BF13" s="1"/>
      <c r="BI13" s="1"/>
      <c r="BJ13" s="14">
        <v>6.1</v>
      </c>
      <c r="BK13" s="14">
        <v>1.286684</v>
      </c>
      <c r="BL13" s="10">
        <f t="shared" si="1"/>
        <v>21.09318032786885</v>
      </c>
      <c r="BO13" s="1"/>
      <c r="BR13" s="32"/>
      <c r="BU13" s="1"/>
      <c r="BX13" s="1"/>
      <c r="CA13" s="1"/>
    </row>
    <row r="14" spans="2:79" ht="12.75">
      <c r="B14" s="17"/>
      <c r="C14" s="17"/>
      <c r="Q14" s="33"/>
      <c r="R14" s="33"/>
      <c r="W14" s="36"/>
      <c r="X14" s="36"/>
      <c r="Y14" s="17"/>
      <c r="AL14" s="48"/>
      <c r="AM14" s="48"/>
      <c r="AN14" s="44"/>
      <c r="AZ14" s="32"/>
      <c r="BC14" s="1"/>
      <c r="BF14" s="1"/>
      <c r="BI14" s="1"/>
      <c r="BL14" s="1"/>
      <c r="BO14" s="1"/>
      <c r="BR14" s="32"/>
      <c r="BU14" s="1"/>
      <c r="BX14" s="1"/>
      <c r="CA14" s="1"/>
    </row>
    <row r="15" spans="1:87" s="79" customFormat="1" ht="12.75">
      <c r="A15" s="6" t="s">
        <v>38</v>
      </c>
      <c r="B15" s="25"/>
      <c r="C15" s="25"/>
      <c r="D15" s="24">
        <f>AVERAGE(D4:D13)</f>
        <v>8.21602893907508</v>
      </c>
      <c r="E15" s="25"/>
      <c r="F15" s="25"/>
      <c r="G15" s="24">
        <f>AVERAGE(G4:G13)</f>
        <v>316.2277660168379</v>
      </c>
      <c r="H15" s="25"/>
      <c r="I15" s="25"/>
      <c r="J15" s="25"/>
      <c r="K15" s="25"/>
      <c r="L15" s="25"/>
      <c r="M15" s="24">
        <f>AVERAGE(M4:M13)</f>
        <v>7.824212121212122</v>
      </c>
      <c r="N15" s="25"/>
      <c r="O15" s="25"/>
      <c r="P15" s="24">
        <f>AVERAGE(P4:P13)</f>
        <v>21.001995284</v>
      </c>
      <c r="Q15" s="7"/>
      <c r="R15" s="25"/>
      <c r="S15" s="25"/>
      <c r="T15" s="25"/>
      <c r="U15" s="77"/>
      <c r="V15" s="25"/>
      <c r="W15" s="78"/>
      <c r="X15" s="78"/>
      <c r="Y15" s="24">
        <f>AVERAGE(Y4:Y13)</f>
        <v>10.116820855475357</v>
      </c>
      <c r="Z15" s="78"/>
      <c r="AA15" s="78"/>
      <c r="AB15" s="24">
        <f>AVERAGE(AB4:AB13)</f>
        <v>4.810250218056906</v>
      </c>
      <c r="AC15" s="78"/>
      <c r="AD15" s="78"/>
      <c r="AE15" s="24">
        <f>AVERAGE(AE4:AE13)</f>
        <v>8.477233094032206</v>
      </c>
      <c r="AF15" s="78"/>
      <c r="AG15" s="78"/>
      <c r="AH15" s="24">
        <f>AVERAGE(AH4:AH13)</f>
        <v>14.391064534837957</v>
      </c>
      <c r="AI15" s="78"/>
      <c r="AJ15" s="78"/>
      <c r="AK15" s="24">
        <f>AVERAGE(AK4:AK13)</f>
        <v>12.551364936450002</v>
      </c>
      <c r="AL15" s="26"/>
      <c r="AM15" s="26"/>
      <c r="AN15" s="24">
        <f>AVERAGE(AN4:AN13)</f>
        <v>6.116841672994169</v>
      </c>
      <c r="AO15" s="26"/>
      <c r="AP15" s="26"/>
      <c r="AQ15" s="24">
        <f>AVERAGE(AQ4:AQ13)</f>
        <v>96.03887855400919</v>
      </c>
      <c r="AR15" s="26"/>
      <c r="AS15" s="26"/>
      <c r="AT15" s="24">
        <f>AVERAGE(AT4:AT13)</f>
        <v>20.225770751412476</v>
      </c>
      <c r="AU15" s="26"/>
      <c r="AV15" s="26"/>
      <c r="AW15" s="24">
        <f>AVERAGE(AW4:AW13)</f>
        <v>13.379498077501388</v>
      </c>
      <c r="AX15" s="26"/>
      <c r="AY15" s="26"/>
      <c r="AZ15" s="24">
        <f>AVERAGE(AZ4:AZ13)</f>
        <v>3.0100771524</v>
      </c>
      <c r="BA15" s="78"/>
      <c r="BB15" s="78"/>
      <c r="BC15" s="24">
        <f>AVERAGE(BC4:BC13)</f>
        <v>6.0221770742039435</v>
      </c>
      <c r="BD15" s="78"/>
      <c r="BE15" s="78"/>
      <c r="BF15" s="24">
        <f>AVERAGE(BF4:BF13)</f>
        <v>5.957791260761324</v>
      </c>
      <c r="BG15" s="78"/>
      <c r="BH15" s="78"/>
      <c r="BI15" s="24">
        <f>AVERAGE(BI4:BI13)</f>
        <v>5.706437794051684</v>
      </c>
      <c r="BJ15" s="78"/>
      <c r="BK15" s="78"/>
      <c r="BL15" s="24">
        <f>AVERAGE(BL4:BL13)</f>
        <v>7.370607434035264</v>
      </c>
      <c r="BM15" s="78"/>
      <c r="BN15" s="78"/>
      <c r="BO15" s="24">
        <f>AVERAGE(BO4:BO13)</f>
        <v>3.56485787125</v>
      </c>
      <c r="BP15" s="78"/>
      <c r="BQ15" s="78"/>
      <c r="BR15" s="24">
        <f>AVERAGE(BR4:BR13)</f>
        <v>4.597015743713905</v>
      </c>
      <c r="BS15" s="78"/>
      <c r="BT15" s="78"/>
      <c r="BU15" s="24">
        <f>AVERAGE(BU4:BU13)</f>
        <v>8.80245693278611</v>
      </c>
      <c r="BV15" s="78"/>
      <c r="BW15" s="78"/>
      <c r="BX15" s="24">
        <f>AVERAGE(BX4:BX13)</f>
        <v>6.860943693760458</v>
      </c>
      <c r="BY15" s="78"/>
      <c r="BZ15" s="78"/>
      <c r="CA15" s="24">
        <f>AVERAGE(CA4:CA13)</f>
        <v>6.286069184980001</v>
      </c>
      <c r="CB15" s="7"/>
      <c r="CC15" s="7"/>
      <c r="CD15" s="7"/>
      <c r="CE15" s="7"/>
      <c r="CF15" s="7"/>
      <c r="CG15" s="7"/>
      <c r="CH15" s="7"/>
      <c r="CI15" s="7"/>
    </row>
    <row r="17" spans="1:87" s="23" customFormat="1" ht="12.75">
      <c r="A17" s="2" t="s">
        <v>39</v>
      </c>
      <c r="B17" s="4"/>
      <c r="C17" s="4"/>
      <c r="D17" s="4">
        <f>AVERAGE(D15,G15,M15,P15)</f>
        <v>88.31750059028127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8"/>
      <c r="R17" s="37"/>
      <c r="S17" s="28"/>
      <c r="T17" s="27"/>
      <c r="U17" s="28"/>
      <c r="V17" s="28"/>
      <c r="W17" s="13"/>
      <c r="X17" s="13"/>
      <c r="Y17" s="4">
        <f>AVERAGE(Y15,AB15,AE15,AH15,AK15)</f>
        <v>10.069346727770485</v>
      </c>
      <c r="Z17" s="13"/>
      <c r="AA17" s="13"/>
      <c r="AB17" s="4"/>
      <c r="AC17" s="13"/>
      <c r="AD17" s="13"/>
      <c r="AE17" s="4"/>
      <c r="AF17" s="13"/>
      <c r="AG17" s="13"/>
      <c r="AH17" s="4"/>
      <c r="AI17" s="13"/>
      <c r="AJ17" s="13"/>
      <c r="AK17" s="4"/>
      <c r="AL17" s="29"/>
      <c r="AM17" s="29"/>
      <c r="AN17" s="28">
        <f>AVERAGE(AN15,AQ15,AT15,AW15,AZ15)</f>
        <v>27.75421324166344</v>
      </c>
      <c r="AO17" s="29"/>
      <c r="AP17" s="29"/>
      <c r="AQ17" s="28"/>
      <c r="AR17" s="29"/>
      <c r="AS17" s="29"/>
      <c r="AT17" s="28"/>
      <c r="AU17" s="29"/>
      <c r="AV17" s="29"/>
      <c r="AW17" s="28"/>
      <c r="AX17" s="29"/>
      <c r="AY17" s="29"/>
      <c r="AZ17" s="27"/>
      <c r="BA17" s="13"/>
      <c r="BB17" s="13"/>
      <c r="BC17" s="4">
        <f>AVERAGE(BC15,BF15,BI15,BL15,BO15)</f>
        <v>5.724374286860443</v>
      </c>
      <c r="BD17" s="13"/>
      <c r="BE17" s="13"/>
      <c r="BF17" s="3"/>
      <c r="BG17" s="13"/>
      <c r="BH17" s="13"/>
      <c r="BI17" s="3"/>
      <c r="BJ17" s="13"/>
      <c r="BK17" s="13"/>
      <c r="BL17" s="3"/>
      <c r="BM17" s="13"/>
      <c r="BN17" s="13"/>
      <c r="BO17" s="3"/>
      <c r="BP17" s="53"/>
      <c r="BQ17" s="53"/>
      <c r="BR17" s="27"/>
      <c r="BS17" s="13"/>
      <c r="BT17" s="13"/>
      <c r="BU17" s="4">
        <f>AVERAGE(BU15,BX15,CA15)</f>
        <v>7.316489937175523</v>
      </c>
      <c r="BV17" s="13"/>
      <c r="BW17" s="13"/>
      <c r="BX17" s="3"/>
      <c r="BY17" s="13"/>
      <c r="BZ17" s="13"/>
      <c r="CA17" s="3"/>
      <c r="CB17" s="3"/>
      <c r="CC17" s="3"/>
      <c r="CD17" s="3"/>
      <c r="CE17" s="3"/>
      <c r="CF17" s="3"/>
      <c r="CG17" s="3"/>
      <c r="CH17" s="3"/>
      <c r="CI17" s="3"/>
    </row>
    <row r="18" spans="1:87" s="23" customFormat="1" ht="12.75">
      <c r="A18" s="2" t="s">
        <v>40</v>
      </c>
      <c r="B18" s="4"/>
      <c r="C18" s="4"/>
      <c r="D18" s="4">
        <f>STDEV(D15,G15,M15,P15)</f>
        <v>152.06345341194165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8"/>
      <c r="R18" s="37"/>
      <c r="S18" s="28"/>
      <c r="T18" s="27"/>
      <c r="U18" s="28"/>
      <c r="V18" s="28"/>
      <c r="W18" s="13"/>
      <c r="X18" s="13"/>
      <c r="Y18" s="4">
        <f>STDEV(Y15,AB15,AE15,AH15,AK15)</f>
        <v>3.7092059428588917</v>
      </c>
      <c r="Z18" s="13"/>
      <c r="AA18" s="13"/>
      <c r="AB18" s="4"/>
      <c r="AC18" s="13"/>
      <c r="AD18" s="13"/>
      <c r="AE18" s="4"/>
      <c r="AF18" s="13"/>
      <c r="AG18" s="13"/>
      <c r="AH18" s="4"/>
      <c r="AI18" s="13"/>
      <c r="AJ18" s="13"/>
      <c r="AK18" s="4"/>
      <c r="AL18" s="29"/>
      <c r="AM18" s="29"/>
      <c r="AN18" s="28">
        <f>STDEV(AN15,AQ15,AT15,AW15,AZ15)</f>
        <v>38.7509790792553</v>
      </c>
      <c r="AO18" s="29"/>
      <c r="AP18" s="29"/>
      <c r="AQ18" s="28"/>
      <c r="AR18" s="29"/>
      <c r="AS18" s="29"/>
      <c r="AT18" s="28"/>
      <c r="AU18" s="29"/>
      <c r="AV18" s="29"/>
      <c r="AW18" s="28"/>
      <c r="AX18" s="29"/>
      <c r="AY18" s="29"/>
      <c r="AZ18" s="27"/>
      <c r="BA18" s="13"/>
      <c r="BB18" s="13"/>
      <c r="BC18" s="4">
        <f>STDEV(BC15,BF15,BI15,BL15,BO15)</f>
        <v>1.370865276547717</v>
      </c>
      <c r="BD18" s="13"/>
      <c r="BE18" s="13"/>
      <c r="BF18" s="3"/>
      <c r="BG18" s="13"/>
      <c r="BH18" s="13"/>
      <c r="BI18" s="3"/>
      <c r="BJ18" s="13"/>
      <c r="BK18" s="13"/>
      <c r="BL18" s="3"/>
      <c r="BM18" s="13"/>
      <c r="BN18" s="13"/>
      <c r="BO18" s="3"/>
      <c r="BP18" s="53"/>
      <c r="BQ18" s="53"/>
      <c r="BR18" s="27"/>
      <c r="BS18" s="13"/>
      <c r="BT18" s="13"/>
      <c r="BU18" s="4">
        <f>STDEV(BU15,BX15,CA15)</f>
        <v>1.3185953167080355</v>
      </c>
      <c r="BV18" s="13"/>
      <c r="BW18" s="13"/>
      <c r="BX18" s="3"/>
      <c r="BY18" s="13"/>
      <c r="BZ18" s="13"/>
      <c r="CA18" s="3"/>
      <c r="CB18" s="3"/>
      <c r="CC18" s="3"/>
      <c r="CD18" s="3"/>
      <c r="CE18" s="3"/>
      <c r="CF18" s="3"/>
      <c r="CG18" s="3"/>
      <c r="CH18" s="3"/>
      <c r="CI18" s="3"/>
    </row>
    <row r="19" spans="44:46" ht="12.75">
      <c r="AR19" s="48"/>
      <c r="AS19" s="48"/>
      <c r="AT19" s="44"/>
    </row>
    <row r="21" ht="12.75">
      <c r="A21" s="2" t="s">
        <v>41</v>
      </c>
    </row>
    <row r="30" spans="37:39" ht="12.75">
      <c r="AK30" s="8"/>
      <c r="AL30" s="46"/>
      <c r="AM30" s="46"/>
    </row>
    <row r="31" ht="12.75">
      <c r="AK31" s="5"/>
    </row>
  </sheetData>
  <mergeCells count="33">
    <mergeCell ref="BS1:CA1"/>
    <mergeCell ref="Q2:S2"/>
    <mergeCell ref="BD2:BF2"/>
    <mergeCell ref="BP2:BR2"/>
    <mergeCell ref="BA1:BO1"/>
    <mergeCell ref="BP1:BR1"/>
    <mergeCell ref="BV2:BX2"/>
    <mergeCell ref="BY2:CA2"/>
    <mergeCell ref="BA2:BC2"/>
    <mergeCell ref="BS2:BU2"/>
    <mergeCell ref="B1:P1"/>
    <mergeCell ref="Q1:V1"/>
    <mergeCell ref="W1:AK1"/>
    <mergeCell ref="AL1:AZ1"/>
    <mergeCell ref="AX2:AZ2"/>
    <mergeCell ref="BG2:BI2"/>
    <mergeCell ref="BJ2:BL2"/>
    <mergeCell ref="BM2:BO2"/>
    <mergeCell ref="AI2:AK2"/>
    <mergeCell ref="AL2:AN2"/>
    <mergeCell ref="AR2:AT2"/>
    <mergeCell ref="AU2:AW2"/>
    <mergeCell ref="AO2:AQ2"/>
    <mergeCell ref="T2:V2"/>
    <mergeCell ref="W2:Y2"/>
    <mergeCell ref="AC2:AE2"/>
    <mergeCell ref="AF2:AH2"/>
    <mergeCell ref="Z2:AB2"/>
    <mergeCell ref="B2:D2"/>
    <mergeCell ref="H2:J2"/>
    <mergeCell ref="K2:M2"/>
    <mergeCell ref="N2:P2"/>
    <mergeCell ref="E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8"/>
  <sheetViews>
    <sheetView workbookViewId="0" topLeftCell="A1">
      <pane xSplit="1" ySplit="3" topLeftCell="B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P5" sqref="AP5"/>
    </sheetView>
  </sheetViews>
  <sheetFormatPr defaultColWidth="9.140625" defaultRowHeight="12.75"/>
  <cols>
    <col min="1" max="1" width="10.28125" style="2" customWidth="1"/>
    <col min="2" max="3" width="7.7109375" style="56" customWidth="1"/>
    <col min="4" max="4" width="7.7109375" style="21" customWidth="1"/>
    <col min="5" max="6" width="7.7109375" style="64" customWidth="1"/>
    <col min="7" max="7" width="7.7109375" style="60" customWidth="1"/>
    <col min="8" max="9" width="7.7109375" style="64" customWidth="1"/>
    <col min="10" max="10" width="7.7109375" style="60" customWidth="1"/>
    <col min="11" max="12" width="7.7109375" style="64" customWidth="1"/>
    <col min="13" max="13" width="7.7109375" style="60" customWidth="1"/>
    <col min="14" max="15" width="7.7109375" style="64" customWidth="1"/>
    <col min="16" max="16" width="7.7109375" style="58" customWidth="1"/>
    <col min="17" max="18" width="7.7109375" style="64" customWidth="1"/>
    <col min="19" max="19" width="7.7109375" style="58" customWidth="1"/>
    <col min="20" max="20" width="7.7109375" style="56" customWidth="1"/>
    <col min="21" max="21" width="7.7109375" style="21" customWidth="1"/>
    <col min="22" max="22" width="7.7109375" style="20" customWidth="1"/>
    <col min="23" max="23" width="7.7109375" style="21" customWidth="1"/>
    <col min="24" max="25" width="7.7109375" style="20" customWidth="1"/>
    <col min="26" max="27" width="7.7109375" style="21" customWidth="1"/>
    <col min="28" max="28" width="7.7109375" style="20" customWidth="1"/>
    <col min="29" max="31" width="7.7109375" style="58" customWidth="1"/>
    <col min="32" max="33" width="7.7109375" style="63" customWidth="1"/>
    <col min="34" max="34" width="7.7109375" style="58" customWidth="1"/>
    <col min="35" max="36" width="7.7109375" style="63" customWidth="1"/>
    <col min="37" max="40" width="7.7109375" style="58" customWidth="1"/>
    <col min="41" max="42" width="7.7109375" style="63" customWidth="1"/>
    <col min="43" max="43" width="7.7109375" style="58" customWidth="1"/>
    <col min="44" max="45" width="8.8515625" style="56" customWidth="1"/>
    <col min="46" max="47" width="8.8515625" style="20" customWidth="1"/>
    <col min="48" max="48" width="8.8515625" style="56" customWidth="1"/>
    <col min="49" max="49" width="8.8515625" style="20" customWidth="1"/>
    <col min="50" max="50" width="8.8515625" style="71" customWidth="1"/>
    <col min="51" max="52" width="8.8515625" style="58" customWidth="1"/>
    <col min="53" max="53" width="8.8515625" style="71" customWidth="1"/>
    <col min="54" max="58" width="8.8515625" style="58" customWidth="1"/>
    <col min="59" max="61" width="8.8515625" style="20" customWidth="1"/>
    <col min="62" max="63" width="8.8515625" style="64" customWidth="1"/>
    <col min="64" max="64" width="8.8515625" style="58" customWidth="1"/>
    <col min="65" max="66" width="8.8515625" style="64" customWidth="1"/>
    <col min="67" max="67" width="8.8515625" style="58" customWidth="1"/>
    <col min="68" max="69" width="8.8515625" style="64" customWidth="1"/>
    <col min="70" max="70" width="8.8515625" style="58" customWidth="1"/>
    <col min="71" max="72" width="8.8515625" style="64" customWidth="1"/>
    <col min="73" max="73" width="8.8515625" style="58" customWidth="1"/>
    <col min="74" max="75" width="8.8515625" style="64" customWidth="1"/>
    <col min="76" max="76" width="8.8515625" style="58" customWidth="1"/>
    <col min="77" max="16384" width="8.8515625" style="20" customWidth="1"/>
  </cols>
  <sheetData>
    <row r="1" spans="1:76" s="3" customFormat="1" ht="12.75">
      <c r="A1" s="2"/>
      <c r="B1" s="88" t="s">
        <v>33</v>
      </c>
      <c r="C1" s="99"/>
      <c r="D1" s="99"/>
      <c r="E1" s="107" t="s">
        <v>35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0" t="s">
        <v>23</v>
      </c>
      <c r="U1" s="101"/>
      <c r="V1" s="101"/>
      <c r="W1" s="101"/>
      <c r="X1" s="101"/>
      <c r="Y1" s="101"/>
      <c r="Z1" s="101"/>
      <c r="AA1" s="101"/>
      <c r="AB1" s="101"/>
      <c r="AC1" s="109" t="s">
        <v>36</v>
      </c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0" t="s">
        <v>24</v>
      </c>
      <c r="AS1" s="101"/>
      <c r="AT1" s="101"/>
      <c r="AU1" s="101"/>
      <c r="AV1" s="101"/>
      <c r="AW1" s="101"/>
      <c r="AX1" s="103" t="s">
        <v>25</v>
      </c>
      <c r="AY1" s="99"/>
      <c r="AZ1" s="99"/>
      <c r="BA1" s="99"/>
      <c r="BB1" s="99"/>
      <c r="BC1" s="99"/>
      <c r="BD1" s="99"/>
      <c r="BE1" s="99"/>
      <c r="BF1" s="99"/>
      <c r="BG1" s="88" t="s">
        <v>32</v>
      </c>
      <c r="BH1" s="99"/>
      <c r="BI1" s="99"/>
      <c r="BJ1" s="95" t="s">
        <v>37</v>
      </c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</row>
    <row r="2" spans="1:76" ht="12.75">
      <c r="A2" s="6"/>
      <c r="B2" s="88" t="s">
        <v>31</v>
      </c>
      <c r="C2" s="88"/>
      <c r="D2" s="88"/>
      <c r="E2" s="92" t="s">
        <v>31</v>
      </c>
      <c r="F2" s="92"/>
      <c r="G2" s="92"/>
      <c r="H2" s="94" t="s">
        <v>8</v>
      </c>
      <c r="I2" s="104"/>
      <c r="J2" s="104"/>
      <c r="K2" s="95" t="s">
        <v>6</v>
      </c>
      <c r="L2" s="95"/>
      <c r="M2" s="95"/>
      <c r="N2" s="96" t="s">
        <v>26</v>
      </c>
      <c r="O2" s="96"/>
      <c r="P2" s="105"/>
      <c r="Q2" s="92" t="s">
        <v>7</v>
      </c>
      <c r="R2" s="92"/>
      <c r="S2" s="92"/>
      <c r="T2" s="83" t="s">
        <v>8</v>
      </c>
      <c r="U2" s="106"/>
      <c r="V2" s="106"/>
      <c r="W2" s="86" t="s">
        <v>6</v>
      </c>
      <c r="X2" s="86"/>
      <c r="Y2" s="86"/>
      <c r="Z2" s="90" t="s">
        <v>7</v>
      </c>
      <c r="AA2" s="90"/>
      <c r="AB2" s="90"/>
      <c r="AC2" s="94" t="s">
        <v>8</v>
      </c>
      <c r="AD2" s="104"/>
      <c r="AE2" s="104"/>
      <c r="AF2" s="92" t="s">
        <v>31</v>
      </c>
      <c r="AG2" s="92"/>
      <c r="AH2" s="92"/>
      <c r="AI2" s="95" t="s">
        <v>6</v>
      </c>
      <c r="AJ2" s="95"/>
      <c r="AK2" s="95"/>
      <c r="AL2" s="96" t="s">
        <v>26</v>
      </c>
      <c r="AM2" s="96"/>
      <c r="AN2" s="105"/>
      <c r="AO2" s="92" t="s">
        <v>7</v>
      </c>
      <c r="AP2" s="92"/>
      <c r="AQ2" s="92"/>
      <c r="AR2" s="83" t="s">
        <v>8</v>
      </c>
      <c r="AS2" s="106"/>
      <c r="AT2" s="106"/>
      <c r="AU2" s="90" t="s">
        <v>7</v>
      </c>
      <c r="AV2" s="90"/>
      <c r="AW2" s="90"/>
      <c r="AX2" s="92" t="s">
        <v>31</v>
      </c>
      <c r="AY2" s="92"/>
      <c r="AZ2" s="92"/>
      <c r="BA2" s="95" t="s">
        <v>6</v>
      </c>
      <c r="BB2" s="95"/>
      <c r="BC2" s="95"/>
      <c r="BD2" s="92" t="s">
        <v>7</v>
      </c>
      <c r="BE2" s="92"/>
      <c r="BF2" s="92"/>
      <c r="BG2" s="88" t="s">
        <v>31</v>
      </c>
      <c r="BH2" s="88"/>
      <c r="BI2" s="91"/>
      <c r="BJ2" s="94" t="s">
        <v>8</v>
      </c>
      <c r="BK2" s="104"/>
      <c r="BL2" s="104"/>
      <c r="BM2" s="92" t="s">
        <v>31</v>
      </c>
      <c r="BN2" s="92"/>
      <c r="BO2" s="92"/>
      <c r="BP2" s="95" t="s">
        <v>6</v>
      </c>
      <c r="BQ2" s="95"/>
      <c r="BR2" s="95"/>
      <c r="BS2" s="96" t="s">
        <v>26</v>
      </c>
      <c r="BT2" s="96"/>
      <c r="BU2" s="105"/>
      <c r="BV2" s="92" t="s">
        <v>7</v>
      </c>
      <c r="BW2" s="92"/>
      <c r="BX2" s="92"/>
    </row>
    <row r="3" spans="1:76" ht="12.75">
      <c r="A3" s="2" t="s">
        <v>9</v>
      </c>
      <c r="B3" s="13" t="s">
        <v>11</v>
      </c>
      <c r="C3" s="13" t="s">
        <v>12</v>
      </c>
      <c r="D3" s="22" t="s">
        <v>10</v>
      </c>
      <c r="E3" s="29" t="s">
        <v>11</v>
      </c>
      <c r="F3" s="29" t="s">
        <v>12</v>
      </c>
      <c r="G3" s="30" t="s">
        <v>10</v>
      </c>
      <c r="H3" s="45" t="str">
        <f>'[1]DP6000 with n'!$C$6</f>
        <v>Mean</v>
      </c>
      <c r="I3" s="45" t="str">
        <f>'[1]DP6000 with n'!$D$6</f>
        <v>SD</v>
      </c>
      <c r="J3" s="30" t="s">
        <v>10</v>
      </c>
      <c r="K3" s="29" t="s">
        <v>11</v>
      </c>
      <c r="L3" s="29" t="s">
        <v>12</v>
      </c>
      <c r="M3" s="28" t="s">
        <v>10</v>
      </c>
      <c r="N3" s="45" t="s">
        <v>11</v>
      </c>
      <c r="O3" s="45" t="s">
        <v>12</v>
      </c>
      <c r="P3" s="30" t="s">
        <v>10</v>
      </c>
      <c r="Q3" s="29" t="s">
        <v>11</v>
      </c>
      <c r="R3" s="29" t="s">
        <v>12</v>
      </c>
      <c r="S3" s="28" t="s">
        <v>10</v>
      </c>
      <c r="T3" s="35" t="str">
        <f>'[1]DP6000 with n'!$C$6</f>
        <v>Mean</v>
      </c>
      <c r="U3" s="22" t="str">
        <f>'[1]DP6000 with n'!$D$6</f>
        <v>SD</v>
      </c>
      <c r="V3" s="22" t="s">
        <v>10</v>
      </c>
      <c r="W3" s="4" t="s">
        <v>11</v>
      </c>
      <c r="X3" s="4" t="s">
        <v>12</v>
      </c>
      <c r="Y3" s="4" t="s">
        <v>10</v>
      </c>
      <c r="Z3" s="4" t="s">
        <v>11</v>
      </c>
      <c r="AA3" s="4" t="s">
        <v>12</v>
      </c>
      <c r="AB3" s="4" t="s">
        <v>10</v>
      </c>
      <c r="AC3" s="38" t="str">
        <f>'[1]DP6000 with n'!$C$6</f>
        <v>Mean</v>
      </c>
      <c r="AD3" s="38" t="str">
        <f>'[1]DP6000 with n'!$D$6</f>
        <v>SD</v>
      </c>
      <c r="AE3" s="30" t="s">
        <v>10</v>
      </c>
      <c r="AF3" s="37" t="s">
        <v>11</v>
      </c>
      <c r="AG3" s="37" t="s">
        <v>12</v>
      </c>
      <c r="AH3" s="30" t="s">
        <v>10</v>
      </c>
      <c r="AI3" s="37" t="s">
        <v>11</v>
      </c>
      <c r="AJ3" s="37" t="s">
        <v>12</v>
      </c>
      <c r="AK3" s="28" t="s">
        <v>10</v>
      </c>
      <c r="AL3" s="38" t="s">
        <v>11</v>
      </c>
      <c r="AM3" s="38" t="s">
        <v>12</v>
      </c>
      <c r="AN3" s="30" t="s">
        <v>10</v>
      </c>
      <c r="AO3" s="37" t="s">
        <v>11</v>
      </c>
      <c r="AP3" s="37" t="s">
        <v>12</v>
      </c>
      <c r="AQ3" s="28" t="s">
        <v>10</v>
      </c>
      <c r="AR3" s="35" t="str">
        <f>'[1]DP6000 with n'!$C$6</f>
        <v>Mean</v>
      </c>
      <c r="AS3" s="35" t="str">
        <f>'[1]DP6000 with n'!$D$6</f>
        <v>SD</v>
      </c>
      <c r="AT3" s="22" t="s">
        <v>10</v>
      </c>
      <c r="AU3" s="3" t="s">
        <v>11</v>
      </c>
      <c r="AV3" s="13" t="s">
        <v>12</v>
      </c>
      <c r="AW3" s="4" t="s">
        <v>10</v>
      </c>
      <c r="AX3" s="53" t="s">
        <v>11</v>
      </c>
      <c r="AY3" s="59" t="s">
        <v>12</v>
      </c>
      <c r="AZ3" s="30" t="s">
        <v>10</v>
      </c>
      <c r="BA3" s="53" t="s">
        <v>11</v>
      </c>
      <c r="BB3" s="28" t="s">
        <v>12</v>
      </c>
      <c r="BC3" s="28" t="s">
        <v>10</v>
      </c>
      <c r="BD3" s="27" t="s">
        <v>11</v>
      </c>
      <c r="BE3" s="28" t="s">
        <v>12</v>
      </c>
      <c r="BF3" s="28" t="s">
        <v>10</v>
      </c>
      <c r="BG3" s="18" t="s">
        <v>11</v>
      </c>
      <c r="BH3" s="18" t="s">
        <v>12</v>
      </c>
      <c r="BI3" s="22" t="s">
        <v>10</v>
      </c>
      <c r="BJ3" s="45" t="str">
        <f>'[1]DP6000 with n'!$C$6</f>
        <v>Mean</v>
      </c>
      <c r="BK3" s="45" t="str">
        <f>'[1]DP6000 with n'!$D$6</f>
        <v>SD</v>
      </c>
      <c r="BL3" s="30" t="s">
        <v>10</v>
      </c>
      <c r="BM3" s="29" t="s">
        <v>11</v>
      </c>
      <c r="BN3" s="29" t="s">
        <v>12</v>
      </c>
      <c r="BO3" s="30" t="s">
        <v>10</v>
      </c>
      <c r="BP3" s="29" t="s">
        <v>11</v>
      </c>
      <c r="BQ3" s="29" t="s">
        <v>12</v>
      </c>
      <c r="BR3" s="28" t="s">
        <v>10</v>
      </c>
      <c r="BS3" s="45" t="s">
        <v>11</v>
      </c>
      <c r="BT3" s="45" t="s">
        <v>12</v>
      </c>
      <c r="BU3" s="30" t="s">
        <v>10</v>
      </c>
      <c r="BV3" s="29" t="s">
        <v>11</v>
      </c>
      <c r="BW3" s="29" t="s">
        <v>12</v>
      </c>
      <c r="BX3" s="28" t="s">
        <v>10</v>
      </c>
    </row>
    <row r="4" spans="1:76" ht="12.75">
      <c r="A4" s="2" t="s">
        <v>13</v>
      </c>
      <c r="H4" s="66"/>
      <c r="I4" s="66"/>
      <c r="J4" s="62"/>
      <c r="N4" s="51"/>
      <c r="O4" s="51"/>
      <c r="P4" s="41"/>
      <c r="Q4" s="64">
        <v>0.0691</v>
      </c>
      <c r="R4" s="64">
        <v>0.0044334586</v>
      </c>
      <c r="S4" s="60">
        <v>6.4160038276</v>
      </c>
      <c r="T4" s="56">
        <v>435.4</v>
      </c>
      <c r="U4" s="21">
        <v>13.3683</v>
      </c>
      <c r="V4" s="55">
        <f>U4/T4*100</f>
        <v>3.070349104271934</v>
      </c>
      <c r="X4" s="21"/>
      <c r="Y4" s="21"/>
      <c r="AB4" s="21"/>
      <c r="AC4" s="69">
        <v>28.4</v>
      </c>
      <c r="AD4" s="69">
        <v>0.48170992</v>
      </c>
      <c r="AE4" s="62">
        <f>AD4/AC4*100</f>
        <v>1.6961616901408454</v>
      </c>
      <c r="AF4" s="63">
        <v>21.55361229</v>
      </c>
      <c r="AG4" s="63">
        <v>0.31890319451047977</v>
      </c>
      <c r="AH4" s="60">
        <f>100*AG4/AF4</f>
        <v>1.4795811960412681</v>
      </c>
      <c r="AI4" s="63">
        <v>27.5872</v>
      </c>
      <c r="AJ4" s="63">
        <v>1.1268093401</v>
      </c>
      <c r="AK4" s="60">
        <v>4.0845368145</v>
      </c>
      <c r="AL4" s="70">
        <v>26.047</v>
      </c>
      <c r="AM4" s="70">
        <v>0.154851183</v>
      </c>
      <c r="AN4" s="41">
        <f>AM4/AL4*100</f>
        <v>0.594506787729873</v>
      </c>
      <c r="AO4" s="63">
        <v>21.8372</v>
      </c>
      <c r="AP4" s="63">
        <v>0.4234860092</v>
      </c>
      <c r="AQ4" s="60">
        <v>1.9392871303</v>
      </c>
      <c r="AR4" s="56">
        <v>282.1</v>
      </c>
      <c r="AS4" s="56">
        <v>11.2886</v>
      </c>
      <c r="AT4" s="55">
        <f>AS4/AR4*100</f>
        <v>4.001630627437079</v>
      </c>
      <c r="AU4" s="20">
        <v>53</v>
      </c>
      <c r="AV4" s="56">
        <v>4.8304589154</v>
      </c>
      <c r="AW4" s="21">
        <v>9.1140734253</v>
      </c>
      <c r="AX4" s="71">
        <v>450.66666666666674</v>
      </c>
      <c r="AY4" s="60">
        <v>5.937171043518959</v>
      </c>
      <c r="AZ4" s="60">
        <f>100*AY4/AX4</f>
        <v>1.3174196102482896</v>
      </c>
      <c r="BA4" s="71">
        <v>218</v>
      </c>
      <c r="BB4" s="60">
        <v>4.216370213557839</v>
      </c>
      <c r="BC4" s="60">
        <v>1.9341147768613942</v>
      </c>
      <c r="BD4" s="58">
        <v>200</v>
      </c>
      <c r="BE4" s="60"/>
      <c r="BF4" s="60"/>
      <c r="BI4" s="21"/>
      <c r="BJ4" s="66">
        <v>0.9562200000000001</v>
      </c>
      <c r="BK4" s="66">
        <v>0.01690429</v>
      </c>
      <c r="BL4" s="62">
        <f>BK4/BJ4*100</f>
        <v>1.7678243500449684</v>
      </c>
      <c r="BM4" s="64">
        <v>1.68728196</v>
      </c>
      <c r="BN4" s="64">
        <v>0.014718840508368877</v>
      </c>
      <c r="BO4" s="60">
        <f>100*BN4/BM4</f>
        <v>0.8723402998019891</v>
      </c>
      <c r="BP4" s="64">
        <v>1.2569000000000001</v>
      </c>
      <c r="BQ4" s="64">
        <v>0.03139869070164846</v>
      </c>
      <c r="BR4" s="60">
        <v>2.498105712598334</v>
      </c>
      <c r="BS4" s="51">
        <v>0.8081800000000001</v>
      </c>
      <c r="BT4" s="51">
        <v>0.014510517300000001</v>
      </c>
      <c r="BU4" s="41">
        <f>BT4/BS4*100</f>
        <v>1.7954561236358235</v>
      </c>
      <c r="BV4" s="64">
        <v>1.4802</v>
      </c>
      <c r="BW4" s="64">
        <v>0.0082029805</v>
      </c>
      <c r="BX4" s="60">
        <v>0.5541805491</v>
      </c>
    </row>
    <row r="5" spans="1:76" ht="12.75">
      <c r="A5" s="2" t="s">
        <v>14</v>
      </c>
      <c r="B5" s="15">
        <v>105.875</v>
      </c>
      <c r="C5" s="15">
        <v>3.720119045714224</v>
      </c>
      <c r="D5" s="21">
        <f aca="true" t="shared" si="0" ref="D5:D11">100*C5/B5</f>
        <v>3.5136897716309083</v>
      </c>
      <c r="E5" s="64">
        <v>0.277</v>
      </c>
      <c r="F5" s="64">
        <v>0.004784233364802426</v>
      </c>
      <c r="G5" s="60">
        <f aca="true" t="shared" si="1" ref="G5:G11">100*F5/E5</f>
        <v>1.7271600594954606</v>
      </c>
      <c r="H5" s="66">
        <v>0.02696</v>
      </c>
      <c r="I5" s="66">
        <v>0.00242863</v>
      </c>
      <c r="J5" s="62">
        <f>I5/H5*100</f>
        <v>9.008271513353117</v>
      </c>
      <c r="K5" s="49">
        <v>0.11622222222222223</v>
      </c>
      <c r="L5" s="49">
        <v>0.012080746849613421</v>
      </c>
      <c r="M5" s="31"/>
      <c r="N5" s="51"/>
      <c r="O5" s="51"/>
      <c r="P5" s="41"/>
      <c r="Q5" s="64">
        <v>0.2779</v>
      </c>
      <c r="R5" s="64">
        <v>0.0065055532</v>
      </c>
      <c r="S5" s="60">
        <v>2.3409691196</v>
      </c>
      <c r="T5" s="56">
        <v>475</v>
      </c>
      <c r="U5" s="21">
        <v>15.1731</v>
      </c>
      <c r="V5" s="55">
        <f aca="true" t="shared" si="2" ref="V5:V13">U5/T5*100</f>
        <v>3.194336842105263</v>
      </c>
      <c r="X5" s="21"/>
      <c r="Y5" s="21"/>
      <c r="AB5" s="21"/>
      <c r="AC5" s="69">
        <v>9.20669</v>
      </c>
      <c r="AD5" s="69">
        <v>0.06278024</v>
      </c>
      <c r="AE5" s="62">
        <f aca="true" t="shared" si="3" ref="AE5:AE13">AD5/AC5*100</f>
        <v>0.6818980545668422</v>
      </c>
      <c r="AF5" s="63">
        <v>8.85329466</v>
      </c>
      <c r="AG5" s="63">
        <v>0.2104340949738017</v>
      </c>
      <c r="AH5" s="60">
        <f aca="true" t="shared" si="4" ref="AH5:AH13">100*AG5/AF5</f>
        <v>2.3769015158228304</v>
      </c>
      <c r="AI5" s="43">
        <v>15.926333333</v>
      </c>
      <c r="AJ5" s="43">
        <v>0.6169341537</v>
      </c>
      <c r="AK5" s="31"/>
      <c r="AL5" s="70">
        <v>8.69</v>
      </c>
      <c r="AM5" s="70">
        <v>0.1195361405</v>
      </c>
      <c r="AN5" s="41">
        <f aca="true" t="shared" si="5" ref="AN5:AN13">AM5/AL5*100</f>
        <v>1.3755597295742232</v>
      </c>
      <c r="AO5" s="63">
        <v>7.4639</v>
      </c>
      <c r="AP5" s="63">
        <v>0.0465294411</v>
      </c>
      <c r="AQ5" s="60">
        <v>0.623393147</v>
      </c>
      <c r="AR5" s="56">
        <v>293.3</v>
      </c>
      <c r="AS5" s="56">
        <v>6.000900000000001</v>
      </c>
      <c r="AT5" s="55">
        <f aca="true" t="shared" si="6" ref="AT5:AT13">AS5/AR5*100</f>
        <v>2.0459938629389702</v>
      </c>
      <c r="AU5" s="20">
        <v>44</v>
      </c>
      <c r="AV5" s="56">
        <v>5.1639777949</v>
      </c>
      <c r="AW5" s="21">
        <v>11.73631317</v>
      </c>
      <c r="AX5" s="71">
        <v>1414</v>
      </c>
      <c r="AY5" s="60">
        <v>16.46545204697119</v>
      </c>
      <c r="AZ5" s="60">
        <f aca="true" t="shared" si="7" ref="AZ5:AZ12">100*AY5/AX5</f>
        <v>1.164459126377029</v>
      </c>
      <c r="BA5" s="72">
        <v>514.4444444444445</v>
      </c>
      <c r="BB5" s="31">
        <v>5.270462766947314</v>
      </c>
      <c r="BC5" s="31"/>
      <c r="BD5" s="58">
        <v>461</v>
      </c>
      <c r="BE5" s="60">
        <v>3.1622776602</v>
      </c>
      <c r="BF5" s="60">
        <v>0.6859604469</v>
      </c>
      <c r="BI5" s="21"/>
      <c r="BJ5" s="66">
        <v>0.17644</v>
      </c>
      <c r="BK5" s="66">
        <v>0.00880671</v>
      </c>
      <c r="BL5" s="62">
        <f aca="true" t="shared" si="8" ref="BL5:BL13">BK5/BJ5*100</f>
        <v>4.991334164588529</v>
      </c>
      <c r="BM5" s="64">
        <v>0.1514357208</v>
      </c>
      <c r="BN5" s="64">
        <v>0.014105647399769801</v>
      </c>
      <c r="BO5" s="60">
        <f aca="true" t="shared" si="9" ref="BO5:BO13">100*BN5/BM5</f>
        <v>9.314610400540188</v>
      </c>
      <c r="BP5" s="49">
        <v>0.14400000000000002</v>
      </c>
      <c r="BQ5" s="49">
        <v>0.0021213203435596593</v>
      </c>
      <c r="BR5" s="31"/>
      <c r="BS5" s="51">
        <v>0.19568000000000002</v>
      </c>
      <c r="BT5" s="51">
        <v>0.0074043231000000004</v>
      </c>
      <c r="BU5" s="41">
        <f aca="true" t="shared" si="10" ref="BU5:BU13">BT5/BS5*100</f>
        <v>3.783893652902698</v>
      </c>
      <c r="BV5" s="64">
        <v>0.1427</v>
      </c>
      <c r="BW5" s="64">
        <v>0.0029832868</v>
      </c>
      <c r="BX5" s="60">
        <v>2.0906004051</v>
      </c>
    </row>
    <row r="6" spans="1:76" ht="12.75">
      <c r="A6" s="2" t="s">
        <v>15</v>
      </c>
      <c r="B6" s="56">
        <v>112.7</v>
      </c>
      <c r="C6" s="56">
        <v>5.696977756280566</v>
      </c>
      <c r="D6" s="21">
        <f t="shared" si="0"/>
        <v>5.054993572564832</v>
      </c>
      <c r="E6" s="64">
        <v>1.5770000000000002</v>
      </c>
      <c r="F6" s="64">
        <v>0.03888730155490635</v>
      </c>
      <c r="G6" s="60">
        <f t="shared" si="1"/>
        <v>2.4659037130568384</v>
      </c>
      <c r="H6" s="66">
        <v>1.13766</v>
      </c>
      <c r="I6" s="66">
        <v>0.01503287</v>
      </c>
      <c r="J6" s="62">
        <f aca="true" t="shared" si="11" ref="J6:J11">I6/H6*100</f>
        <v>1.3213851238507113</v>
      </c>
      <c r="K6" s="64">
        <v>2.1652</v>
      </c>
      <c r="L6" s="64">
        <v>0.10440923756492466</v>
      </c>
      <c r="M6" s="60">
        <v>4.822152113658077</v>
      </c>
      <c r="N6" s="51">
        <v>1.60751</v>
      </c>
      <c r="O6" s="51">
        <v>0.015604091300000001</v>
      </c>
      <c r="P6" s="41">
        <f>O6/N6*100</f>
        <v>0.9706994855397478</v>
      </c>
      <c r="Q6" s="64">
        <v>1.5423</v>
      </c>
      <c r="R6" s="64">
        <v>0.0235515982</v>
      </c>
      <c r="S6" s="60">
        <v>1.5270439085</v>
      </c>
      <c r="T6" s="56">
        <v>109.1</v>
      </c>
      <c r="U6" s="21">
        <v>6.3675</v>
      </c>
      <c r="V6" s="55">
        <f t="shared" si="2"/>
        <v>5.8363886342804765</v>
      </c>
      <c r="X6" s="21"/>
      <c r="Y6" s="21"/>
      <c r="AB6" s="21"/>
      <c r="AC6" s="69">
        <v>26.289</v>
      </c>
      <c r="AD6" s="69">
        <v>0.21784041</v>
      </c>
      <c r="AE6" s="62">
        <f t="shared" si="3"/>
        <v>0.828637110578569</v>
      </c>
      <c r="AF6" s="63">
        <v>25.788609630000003</v>
      </c>
      <c r="AG6" s="63">
        <v>0.2424382185955941</v>
      </c>
      <c r="AH6" s="60">
        <f t="shared" si="4"/>
        <v>0.9400980590809543</v>
      </c>
      <c r="AI6" s="63">
        <v>23.8873</v>
      </c>
      <c r="AJ6" s="63">
        <v>0.9275948649</v>
      </c>
      <c r="AK6" s="60">
        <v>3.8832135271</v>
      </c>
      <c r="AL6" s="70">
        <v>30.088</v>
      </c>
      <c r="AM6" s="70">
        <v>0.2047111787</v>
      </c>
      <c r="AN6" s="41">
        <f t="shared" si="5"/>
        <v>0.680374829500133</v>
      </c>
      <c r="AO6" s="63">
        <v>20.6423</v>
      </c>
      <c r="AP6" s="63">
        <v>0.2200141662</v>
      </c>
      <c r="AQ6" s="60">
        <v>1.0658413365</v>
      </c>
      <c r="AR6" s="56">
        <v>77.1</v>
      </c>
      <c r="AS6" s="56">
        <v>8.0062</v>
      </c>
      <c r="AT6" s="55">
        <f t="shared" si="6"/>
        <v>10.384176394293126</v>
      </c>
      <c r="AU6" s="20">
        <v>20</v>
      </c>
      <c r="AV6" s="56">
        <v>0</v>
      </c>
      <c r="AW6" s="21"/>
      <c r="AX6" s="71">
        <v>157.2</v>
      </c>
      <c r="AY6" s="60">
        <v>3.2249030993194188</v>
      </c>
      <c r="AZ6" s="60">
        <f t="shared" si="7"/>
        <v>2.051465075902938</v>
      </c>
      <c r="BA6" s="71">
        <v>70</v>
      </c>
      <c r="BB6" s="60">
        <v>0</v>
      </c>
      <c r="BC6" s="60"/>
      <c r="BD6" s="58">
        <v>60</v>
      </c>
      <c r="BE6" s="60"/>
      <c r="BF6" s="60"/>
      <c r="BI6" s="21"/>
      <c r="BJ6" s="66">
        <v>0.15404</v>
      </c>
      <c r="BK6" s="66">
        <v>0.00909483</v>
      </c>
      <c r="BL6" s="62">
        <f t="shared" si="8"/>
        <v>5.904200207738249</v>
      </c>
      <c r="BM6" s="64">
        <v>0.19478014920000006</v>
      </c>
      <c r="BN6" s="64">
        <v>0.013175392224682165</v>
      </c>
      <c r="BO6" s="60">
        <f t="shared" si="9"/>
        <v>6.764237669390881</v>
      </c>
      <c r="BP6" s="64">
        <v>0.18059999999999998</v>
      </c>
      <c r="BQ6" s="64">
        <v>0.0030623157540948867</v>
      </c>
      <c r="BR6" s="60">
        <v>1.6956344153349319</v>
      </c>
      <c r="BS6" s="51">
        <v>0.136</v>
      </c>
      <c r="BT6" s="51">
        <v>0.006009437</v>
      </c>
      <c r="BU6" s="41">
        <f t="shared" si="10"/>
        <v>4.418703676470588</v>
      </c>
      <c r="BV6" s="64">
        <v>0.1916</v>
      </c>
      <c r="BW6" s="64">
        <v>0.0037475918</v>
      </c>
      <c r="BX6" s="60">
        <v>1.955945626</v>
      </c>
    </row>
    <row r="7" spans="1:76" ht="12.75">
      <c r="A7" s="2" t="s">
        <v>16</v>
      </c>
      <c r="E7" s="64">
        <v>0.04332</v>
      </c>
      <c r="F7" s="64">
        <v>0.01129038922663381</v>
      </c>
      <c r="G7" s="60">
        <f t="shared" si="1"/>
        <v>26.06276368105681</v>
      </c>
      <c r="H7" s="66">
        <v>0.0412</v>
      </c>
      <c r="I7" s="66">
        <v>0.00432923</v>
      </c>
      <c r="J7" s="62">
        <f t="shared" si="11"/>
        <v>10.507839805825242</v>
      </c>
      <c r="K7" s="64">
        <v>0.08609999999999998</v>
      </c>
      <c r="L7" s="64">
        <v>0.00877433125023721</v>
      </c>
      <c r="M7" s="60">
        <v>10.190860917813254</v>
      </c>
      <c r="N7" s="51"/>
      <c r="O7" s="51"/>
      <c r="P7" s="41"/>
      <c r="Q7" s="64">
        <v>0.1541</v>
      </c>
      <c r="R7" s="64">
        <v>0.0054456915</v>
      </c>
      <c r="S7" s="60">
        <v>3.5338685705</v>
      </c>
      <c r="T7" s="56">
        <v>410.5</v>
      </c>
      <c r="U7" s="21">
        <v>17.982999999999997</v>
      </c>
      <c r="V7" s="55">
        <f t="shared" si="2"/>
        <v>4.380755176613885</v>
      </c>
      <c r="X7" s="21"/>
      <c r="Y7" s="21"/>
      <c r="AB7" s="21"/>
      <c r="AC7" s="69">
        <v>25.761</v>
      </c>
      <c r="AD7" s="69">
        <v>0.19745323</v>
      </c>
      <c r="AE7" s="62">
        <f t="shared" si="3"/>
        <v>0.7664812313186601</v>
      </c>
      <c r="AF7" s="63">
        <v>18.262841729999998</v>
      </c>
      <c r="AG7" s="63">
        <v>0.24343755596723124</v>
      </c>
      <c r="AH7" s="60">
        <f t="shared" si="4"/>
        <v>1.3329664658230123</v>
      </c>
      <c r="AI7" s="63">
        <v>22.9539</v>
      </c>
      <c r="AJ7" s="63">
        <v>0.6853035743</v>
      </c>
      <c r="AK7" s="60">
        <v>2.9855648681</v>
      </c>
      <c r="AL7" s="70">
        <v>20.43</v>
      </c>
      <c r="AM7" s="70">
        <v>0.1302988019</v>
      </c>
      <c r="AN7" s="41">
        <f t="shared" si="5"/>
        <v>0.6377817028879099</v>
      </c>
      <c r="AO7" s="63">
        <v>17.5867</v>
      </c>
      <c r="AP7" s="63">
        <v>0.2927649987</v>
      </c>
      <c r="AQ7" s="60">
        <v>1.6646954725</v>
      </c>
      <c r="AR7" s="56">
        <v>272.1</v>
      </c>
      <c r="AS7" s="56">
        <v>12.0319</v>
      </c>
      <c r="AT7" s="55">
        <f t="shared" si="6"/>
        <v>4.421866960676222</v>
      </c>
      <c r="AU7" s="20">
        <v>58</v>
      </c>
      <c r="AV7" s="56">
        <v>4.2163702136</v>
      </c>
      <c r="AW7" s="21">
        <v>7.2696038165</v>
      </c>
      <c r="AX7" s="71">
        <v>308.1</v>
      </c>
      <c r="AY7" s="60">
        <v>5.87745220690432</v>
      </c>
      <c r="AZ7" s="60">
        <f t="shared" si="7"/>
        <v>1.9076443384953974</v>
      </c>
      <c r="BA7" s="71">
        <v>150</v>
      </c>
      <c r="BB7" s="60">
        <v>0</v>
      </c>
      <c r="BC7" s="60"/>
      <c r="BD7" s="58">
        <v>139</v>
      </c>
      <c r="BE7" s="60">
        <v>3.1622776602</v>
      </c>
      <c r="BF7" s="60">
        <v>2.2750198994</v>
      </c>
      <c r="BI7" s="21"/>
      <c r="BJ7" s="66">
        <v>1.23209</v>
      </c>
      <c r="BK7" s="66">
        <v>0.01063939</v>
      </c>
      <c r="BL7" s="62">
        <f t="shared" si="8"/>
        <v>0.8635237685558685</v>
      </c>
      <c r="BM7" s="64">
        <v>2.4352014960000004</v>
      </c>
      <c r="BN7" s="64">
        <v>0.03144481531103275</v>
      </c>
      <c r="BO7" s="60">
        <f t="shared" si="9"/>
        <v>1.291261333515243</v>
      </c>
      <c r="BP7" s="64">
        <v>1.8311</v>
      </c>
      <c r="BQ7" s="64">
        <v>0.012096372275282317</v>
      </c>
      <c r="BR7" s="60">
        <v>0.6606068633762393</v>
      </c>
      <c r="BS7" s="51">
        <v>1.06555</v>
      </c>
      <c r="BT7" s="51">
        <v>0.0091354316</v>
      </c>
      <c r="BU7" s="41">
        <f t="shared" si="10"/>
        <v>0.8573442447562292</v>
      </c>
      <c r="BV7" s="64">
        <v>2.1171</v>
      </c>
      <c r="BW7" s="64">
        <v>0.0185259578</v>
      </c>
      <c r="BX7" s="60">
        <v>0.8750629524</v>
      </c>
    </row>
    <row r="8" spans="1:76" ht="12.75">
      <c r="A8" s="2" t="s">
        <v>17</v>
      </c>
      <c r="E8" s="64">
        <v>0.08056</v>
      </c>
      <c r="F8" s="64">
        <v>0.010209059157869956</v>
      </c>
      <c r="G8" s="60">
        <f t="shared" si="1"/>
        <v>12.672615637872337</v>
      </c>
      <c r="H8" s="66">
        <v>0.08697</v>
      </c>
      <c r="I8" s="66">
        <v>0.00389617</v>
      </c>
      <c r="J8" s="62">
        <f t="shared" si="11"/>
        <v>4.479901115327125</v>
      </c>
      <c r="K8" s="64">
        <v>0.1416</v>
      </c>
      <c r="L8" s="64">
        <v>0.008946756084997757</v>
      </c>
      <c r="M8" s="60">
        <v>6.31833056850124</v>
      </c>
      <c r="N8" s="51">
        <v>0.09096000000000001</v>
      </c>
      <c r="O8" s="51">
        <v>0.0074774030000000005</v>
      </c>
      <c r="P8" s="41">
        <f>O8/N8*100</f>
        <v>8.22053979771328</v>
      </c>
      <c r="Q8" s="64">
        <v>0.1192</v>
      </c>
      <c r="R8" s="64">
        <v>0.0084301048</v>
      </c>
      <c r="S8" s="60">
        <v>7.0722355569</v>
      </c>
      <c r="T8" s="56">
        <v>361.1</v>
      </c>
      <c r="U8" s="21">
        <v>7.5491</v>
      </c>
      <c r="V8" s="55">
        <f t="shared" si="2"/>
        <v>2.090584325671559</v>
      </c>
      <c r="X8" s="21"/>
      <c r="Y8" s="21"/>
      <c r="AB8" s="21"/>
      <c r="AC8" s="69">
        <v>31.697</v>
      </c>
      <c r="AD8" s="69">
        <v>0.24877701</v>
      </c>
      <c r="AE8" s="62">
        <f t="shared" si="3"/>
        <v>0.7848597974571726</v>
      </c>
      <c r="AF8" s="63">
        <v>28.644661920000004</v>
      </c>
      <c r="AG8" s="63">
        <v>0.37447021648795015</v>
      </c>
      <c r="AH8" s="60">
        <f t="shared" si="4"/>
        <v>1.3072949421912747</v>
      </c>
      <c r="AI8" s="63">
        <v>29.4356</v>
      </c>
      <c r="AJ8" s="63">
        <v>0.801046288</v>
      </c>
      <c r="AK8" s="60">
        <v>2.7213519956</v>
      </c>
      <c r="AL8" s="70">
        <v>33.702</v>
      </c>
      <c r="AM8" s="70">
        <v>0.22953092260000002</v>
      </c>
      <c r="AN8" s="41">
        <f t="shared" si="5"/>
        <v>0.6810602415286928</v>
      </c>
      <c r="AO8" s="63">
        <v>25.01</v>
      </c>
      <c r="AP8" s="63">
        <v>1.3817414938</v>
      </c>
      <c r="AQ8" s="60">
        <v>5.5247560726</v>
      </c>
      <c r="AR8" s="56">
        <v>229.7</v>
      </c>
      <c r="AS8" s="56">
        <v>6.0194</v>
      </c>
      <c r="AT8" s="55">
        <f t="shared" si="6"/>
        <v>2.620548541575969</v>
      </c>
      <c r="AU8" s="20">
        <v>28</v>
      </c>
      <c r="AV8" s="56">
        <v>4.2163702136</v>
      </c>
      <c r="AW8" s="21">
        <v>15.058465048</v>
      </c>
      <c r="AX8" s="71">
        <v>240</v>
      </c>
      <c r="AY8" s="60">
        <v>3.5590260840104313</v>
      </c>
      <c r="AZ8" s="60">
        <f t="shared" si="7"/>
        <v>1.4829275350043465</v>
      </c>
      <c r="BA8" s="71">
        <v>125</v>
      </c>
      <c r="BB8" s="60">
        <v>5.270462766947299</v>
      </c>
      <c r="BC8" s="60">
        <v>4.216370213557839</v>
      </c>
      <c r="BD8" s="58">
        <v>110</v>
      </c>
      <c r="BE8" s="60">
        <v>0</v>
      </c>
      <c r="BF8" s="60"/>
      <c r="BG8" s="11">
        <v>16.37934</v>
      </c>
      <c r="BH8" s="11">
        <v>17.670635114986386</v>
      </c>
      <c r="BI8" s="21"/>
      <c r="BJ8" s="66">
        <v>0.26355</v>
      </c>
      <c r="BK8" s="66">
        <v>0.00680543</v>
      </c>
      <c r="BL8" s="62">
        <f t="shared" si="8"/>
        <v>2.582215898311516</v>
      </c>
      <c r="BM8" s="64">
        <v>0.30221198280000006</v>
      </c>
      <c r="BN8" s="64">
        <v>0.010655026148378925</v>
      </c>
      <c r="BO8" s="60">
        <f t="shared" si="9"/>
        <v>3.5256795742048</v>
      </c>
      <c r="BP8" s="64">
        <v>0.29969999999999997</v>
      </c>
      <c r="BQ8" s="64">
        <v>0.003164033993355818</v>
      </c>
      <c r="BR8" s="60">
        <v>1.0557337315167896</v>
      </c>
      <c r="BS8" s="51">
        <v>0.24564000000000002</v>
      </c>
      <c r="BT8" s="51">
        <v>0.0105730475</v>
      </c>
      <c r="BU8" s="41">
        <f t="shared" si="10"/>
        <v>4.3042857433642725</v>
      </c>
      <c r="BV8" s="64">
        <v>0.3086</v>
      </c>
      <c r="BW8" s="64">
        <v>0.0045264654</v>
      </c>
      <c r="BX8" s="60">
        <v>1.4667742663</v>
      </c>
    </row>
    <row r="9" spans="1:76" ht="12.75">
      <c r="A9" s="2" t="s">
        <v>18</v>
      </c>
      <c r="E9" s="64">
        <v>0.25860000000000005</v>
      </c>
      <c r="F9" s="64">
        <v>0.01582684077410553</v>
      </c>
      <c r="G9" s="60">
        <f t="shared" si="1"/>
        <v>6.120201382098038</v>
      </c>
      <c r="H9" s="66">
        <v>0.41742</v>
      </c>
      <c r="I9" s="66">
        <v>0.0086783</v>
      </c>
      <c r="J9" s="62">
        <f t="shared" si="11"/>
        <v>2.079033108140482</v>
      </c>
      <c r="K9" s="64">
        <v>0.44720000000000004</v>
      </c>
      <c r="L9" s="64">
        <v>0.014979986648859203</v>
      </c>
      <c r="M9" s="60">
        <v>3.3497286781885514</v>
      </c>
      <c r="N9" s="51">
        <v>0.6762</v>
      </c>
      <c r="O9" s="51">
        <v>0.0082324561</v>
      </c>
      <c r="P9" s="41">
        <f>O9/N9*100</f>
        <v>1.2174587548062703</v>
      </c>
      <c r="Q9" s="64">
        <v>0.5568</v>
      </c>
      <c r="R9" s="64">
        <v>0.0038815804</v>
      </c>
      <c r="S9" s="60">
        <v>0.6971229228</v>
      </c>
      <c r="T9" s="56">
        <v>377</v>
      </c>
      <c r="U9" s="21">
        <v>13.063899999999999</v>
      </c>
      <c r="V9" s="55">
        <f t="shared" si="2"/>
        <v>3.465225464190981</v>
      </c>
      <c r="W9" s="11">
        <v>26.666666666666668</v>
      </c>
      <c r="X9" s="11">
        <v>7.0710678118654755</v>
      </c>
      <c r="Y9" s="11"/>
      <c r="Z9" s="21">
        <v>26</v>
      </c>
      <c r="AA9" s="21">
        <v>5.1639777949</v>
      </c>
      <c r="AB9" s="21">
        <v>19.861453057</v>
      </c>
      <c r="AC9" s="69">
        <v>32.212</v>
      </c>
      <c r="AD9" s="69">
        <v>0.42603599000000003</v>
      </c>
      <c r="AE9" s="62">
        <f t="shared" si="3"/>
        <v>1.322600242145784</v>
      </c>
      <c r="AF9" s="63">
        <v>28.065037559999997</v>
      </c>
      <c r="AG9" s="63">
        <v>0.4094058847281739</v>
      </c>
      <c r="AH9" s="60">
        <f t="shared" si="4"/>
        <v>1.4587754741211683</v>
      </c>
      <c r="AI9" s="63">
        <v>30.835</v>
      </c>
      <c r="AJ9" s="63">
        <v>0.7241416375</v>
      </c>
      <c r="AK9" s="60">
        <v>2.3484405301</v>
      </c>
      <c r="AL9" s="70">
        <v>34.249</v>
      </c>
      <c r="AM9" s="70">
        <v>0.22907786160000002</v>
      </c>
      <c r="AN9" s="41">
        <f t="shared" si="5"/>
        <v>0.6688600005839587</v>
      </c>
      <c r="AO9" s="63">
        <v>26.5792</v>
      </c>
      <c r="AP9" s="63">
        <v>0.1800856586</v>
      </c>
      <c r="AQ9" s="60">
        <v>0.6775435628</v>
      </c>
      <c r="AR9" s="56">
        <v>218.9</v>
      </c>
      <c r="AS9" s="56">
        <v>7.9225</v>
      </c>
      <c r="AT9" s="55">
        <f t="shared" si="6"/>
        <v>3.6192325262677025</v>
      </c>
      <c r="AU9" s="20">
        <v>40</v>
      </c>
      <c r="AV9" s="56">
        <v>0</v>
      </c>
      <c r="AW9" s="21"/>
      <c r="AX9" s="71">
        <v>358.3</v>
      </c>
      <c r="AY9" s="60">
        <v>4.6678569910494145</v>
      </c>
      <c r="AZ9" s="60">
        <f t="shared" si="7"/>
        <v>1.3027789536839</v>
      </c>
      <c r="BA9" s="71">
        <v>179</v>
      </c>
      <c r="BB9" s="60">
        <v>3.1622776601683795</v>
      </c>
      <c r="BC9" s="60">
        <v>1.766635564339877</v>
      </c>
      <c r="BD9" s="58">
        <v>160</v>
      </c>
      <c r="BE9" s="60">
        <v>0</v>
      </c>
      <c r="BF9" s="60"/>
      <c r="BG9" s="21"/>
      <c r="BH9" s="21"/>
      <c r="BI9" s="21"/>
      <c r="BJ9" s="66">
        <v>0.18779</v>
      </c>
      <c r="BK9" s="66">
        <v>0.00438874</v>
      </c>
      <c r="BL9" s="62">
        <f t="shared" si="8"/>
        <v>2.3370467011022953</v>
      </c>
      <c r="BM9" s="64">
        <v>0.2213383536</v>
      </c>
      <c r="BN9" s="64">
        <v>0.009524444557923247</v>
      </c>
      <c r="BO9" s="60">
        <f t="shared" si="9"/>
        <v>4.303115299726006</v>
      </c>
      <c r="BP9" s="64">
        <v>0.25199999999999995</v>
      </c>
      <c r="BQ9" s="64">
        <v>0.0035590260840104577</v>
      </c>
      <c r="BR9" s="60">
        <v>1.4123119380993883</v>
      </c>
      <c r="BS9" s="51">
        <v>0.20485</v>
      </c>
      <c r="BT9" s="51">
        <v>0.0095130612</v>
      </c>
      <c r="BU9" s="41">
        <f t="shared" si="10"/>
        <v>4.643915645594338</v>
      </c>
      <c r="BV9" s="64">
        <v>0.2595</v>
      </c>
      <c r="BW9" s="64">
        <v>0.0046007246</v>
      </c>
      <c r="BX9" s="60">
        <v>1.7729189135</v>
      </c>
    </row>
    <row r="10" spans="1:76" ht="12.75">
      <c r="A10" s="2" t="s">
        <v>19</v>
      </c>
      <c r="B10" s="15">
        <v>80</v>
      </c>
      <c r="C10" s="15">
        <v>53.5599352750418</v>
      </c>
      <c r="E10" s="64">
        <v>0.014000000000000002</v>
      </c>
      <c r="F10" s="64">
        <v>0.006957330267023728</v>
      </c>
      <c r="G10" s="60">
        <f t="shared" si="1"/>
        <v>49.695216193026624</v>
      </c>
      <c r="H10" s="66">
        <v>0.09339</v>
      </c>
      <c r="I10" s="66">
        <v>0.00378431</v>
      </c>
      <c r="J10" s="62">
        <f t="shared" si="11"/>
        <v>4.052157618588714</v>
      </c>
      <c r="K10" s="64">
        <v>0.13789999999999997</v>
      </c>
      <c r="L10" s="64">
        <v>0.007279346735036616</v>
      </c>
      <c r="M10" s="60">
        <v>5.278714093572601</v>
      </c>
      <c r="N10" s="51">
        <v>0.14272</v>
      </c>
      <c r="O10" s="51">
        <v>0.0078741208</v>
      </c>
      <c r="P10" s="41">
        <f>O10/N10*100</f>
        <v>5.517181053811659</v>
      </c>
      <c r="Q10" s="64">
        <v>0.1319</v>
      </c>
      <c r="R10" s="64">
        <v>0.0041753243</v>
      </c>
      <c r="S10" s="60">
        <v>3.1655226222</v>
      </c>
      <c r="T10" s="56">
        <v>407.1</v>
      </c>
      <c r="U10" s="21">
        <v>7.6804</v>
      </c>
      <c r="V10" s="55">
        <f t="shared" si="2"/>
        <v>1.8866126258904443</v>
      </c>
      <c r="X10" s="21"/>
      <c r="Y10" s="21"/>
      <c r="AB10" s="21"/>
      <c r="AC10" s="69">
        <v>31.402</v>
      </c>
      <c r="AD10" s="69">
        <v>0.29309839</v>
      </c>
      <c r="AE10" s="62">
        <f t="shared" si="3"/>
        <v>0.9333749124259599</v>
      </c>
      <c r="AF10" s="63">
        <v>29.56084236</v>
      </c>
      <c r="AG10" s="63">
        <v>0.10839927319403882</v>
      </c>
      <c r="AH10" s="60">
        <f t="shared" si="4"/>
        <v>0.3666988642404804</v>
      </c>
      <c r="AI10" s="63">
        <v>32.8713</v>
      </c>
      <c r="AJ10" s="63">
        <v>1.0013718424</v>
      </c>
      <c r="AK10" s="60">
        <v>3.0463408577</v>
      </c>
      <c r="AL10" s="70">
        <v>34.501</v>
      </c>
      <c r="AM10" s="70">
        <v>0.2060986819</v>
      </c>
      <c r="AN10" s="41">
        <f t="shared" si="5"/>
        <v>0.5973701686907626</v>
      </c>
      <c r="AO10" s="63">
        <v>26.8553</v>
      </c>
      <c r="AP10" s="63">
        <v>0.262788487</v>
      </c>
      <c r="AQ10" s="60">
        <v>0.9785349148</v>
      </c>
      <c r="AR10" s="56">
        <v>245.4</v>
      </c>
      <c r="AS10" s="56">
        <v>10.854600000000001</v>
      </c>
      <c r="AT10" s="55">
        <f t="shared" si="6"/>
        <v>4.423227383863082</v>
      </c>
      <c r="AU10" s="20">
        <v>36</v>
      </c>
      <c r="AV10" s="56">
        <v>5.1639777949</v>
      </c>
      <c r="AW10" s="21">
        <v>14.344382764</v>
      </c>
      <c r="AX10" s="71">
        <v>263.7</v>
      </c>
      <c r="AY10" s="60">
        <v>14.476417604734491</v>
      </c>
      <c r="AZ10" s="60">
        <f t="shared" si="7"/>
        <v>5.489729846315696</v>
      </c>
      <c r="BA10" s="71">
        <v>130</v>
      </c>
      <c r="BB10" s="60"/>
      <c r="BC10" s="60"/>
      <c r="BD10" s="58">
        <v>120</v>
      </c>
      <c r="BE10" s="60">
        <v>0</v>
      </c>
      <c r="BF10" s="60"/>
      <c r="BG10" s="21">
        <v>22.521592500000004</v>
      </c>
      <c r="BH10" s="21">
        <v>8.109657348604964</v>
      </c>
      <c r="BI10" s="21">
        <f>100*BH10/BG10</f>
        <v>36.0083655212435</v>
      </c>
      <c r="BJ10" s="66">
        <v>0.24475000000000002</v>
      </c>
      <c r="BK10" s="66">
        <v>0.00706513</v>
      </c>
      <c r="BL10" s="62">
        <f t="shared" si="8"/>
        <v>2.8866721144024514</v>
      </c>
      <c r="BM10" s="64">
        <v>0.25503070320000004</v>
      </c>
      <c r="BN10" s="64">
        <v>0.013498030570060961</v>
      </c>
      <c r="BO10" s="60">
        <f t="shared" si="9"/>
        <v>5.292708054635893</v>
      </c>
      <c r="BP10" s="64">
        <v>0.26050000000000006</v>
      </c>
      <c r="BQ10" s="64">
        <v>0.00306412938514182</v>
      </c>
      <c r="BR10" s="60">
        <v>1.176249284123539</v>
      </c>
      <c r="BS10" s="51">
        <v>0.24339000000000002</v>
      </c>
      <c r="BT10" s="51">
        <v>0.009558992300000001</v>
      </c>
      <c r="BU10" s="41">
        <f t="shared" si="10"/>
        <v>3.9274383910596162</v>
      </c>
      <c r="BV10" s="64">
        <v>0.2683</v>
      </c>
      <c r="BW10" s="64">
        <v>0.0020575066</v>
      </c>
      <c r="BX10" s="60">
        <v>0.7668679022</v>
      </c>
    </row>
    <row r="11" spans="1:76" ht="12.75">
      <c r="A11" s="2" t="s">
        <v>20</v>
      </c>
      <c r="B11" s="56">
        <v>107.33333333333333</v>
      </c>
      <c r="C11" s="56">
        <v>4.041451884327382</v>
      </c>
      <c r="D11" s="21">
        <f t="shared" si="0"/>
        <v>3.7653278425410397</v>
      </c>
      <c r="E11" s="64">
        <v>1.9289999999999998</v>
      </c>
      <c r="F11" s="64">
        <v>0.056852636018234315</v>
      </c>
      <c r="G11" s="60">
        <f t="shared" si="1"/>
        <v>2.9472595136461543</v>
      </c>
      <c r="H11" s="66">
        <v>1.10247</v>
      </c>
      <c r="I11" s="66">
        <v>0.02221291</v>
      </c>
      <c r="J11" s="62">
        <f t="shared" si="11"/>
        <v>2.0148312425734938</v>
      </c>
      <c r="K11" s="64">
        <v>2.9166999999999996</v>
      </c>
      <c r="L11" s="64">
        <v>0.11938457931314977</v>
      </c>
      <c r="M11" s="60">
        <v>4.093138797721734</v>
      </c>
      <c r="N11" s="51">
        <v>1.66151</v>
      </c>
      <c r="O11" s="51">
        <v>0.0207809448</v>
      </c>
      <c r="P11" s="41">
        <f>O11/N11*100</f>
        <v>1.2507264355917207</v>
      </c>
      <c r="Q11" s="64">
        <v>1.7248</v>
      </c>
      <c r="R11" s="64">
        <v>0.0584632838</v>
      </c>
      <c r="S11" s="60">
        <v>3.3895688674</v>
      </c>
      <c r="T11" s="56">
        <v>267.7</v>
      </c>
      <c r="U11" s="21">
        <v>6.7831</v>
      </c>
      <c r="V11" s="55">
        <f t="shared" si="2"/>
        <v>2.5338438550616362</v>
      </c>
      <c r="X11" s="21"/>
      <c r="Y11" s="21"/>
      <c r="AB11" s="21"/>
      <c r="AC11" s="69">
        <v>15.238</v>
      </c>
      <c r="AD11" s="69">
        <v>0.13644698</v>
      </c>
      <c r="AE11" s="62">
        <f t="shared" si="3"/>
        <v>0.8954389027431422</v>
      </c>
      <c r="AF11" s="63">
        <v>17.37470763</v>
      </c>
      <c r="AG11" s="63">
        <v>0.2717139272041948</v>
      </c>
      <c r="AH11" s="60">
        <f t="shared" si="4"/>
        <v>1.563847478705429</v>
      </c>
      <c r="AI11" s="63">
        <v>16.6089</v>
      </c>
      <c r="AJ11" s="63">
        <v>0.6200721195</v>
      </c>
      <c r="AK11" s="60">
        <v>3.7333725862</v>
      </c>
      <c r="AL11" s="70">
        <v>17.817</v>
      </c>
      <c r="AM11" s="70">
        <v>0.1484026055</v>
      </c>
      <c r="AN11" s="41">
        <f t="shared" si="5"/>
        <v>0.8329270107200988</v>
      </c>
      <c r="AO11" s="63">
        <v>12.6111</v>
      </c>
      <c r="AP11" s="63">
        <v>0.1628656229</v>
      </c>
      <c r="AQ11" s="60">
        <v>1.2914466055</v>
      </c>
      <c r="AR11" s="56">
        <v>166.4</v>
      </c>
      <c r="AS11" s="56">
        <v>7.8627</v>
      </c>
      <c r="AT11" s="55">
        <f t="shared" si="6"/>
        <v>4.725180288461538</v>
      </c>
      <c r="AU11" s="20">
        <v>20</v>
      </c>
      <c r="AV11" s="56">
        <v>0</v>
      </c>
      <c r="AW11" s="21"/>
      <c r="AX11" s="71">
        <v>569.3</v>
      </c>
      <c r="AY11" s="60">
        <v>7.1188326134119615</v>
      </c>
      <c r="AZ11" s="60">
        <f t="shared" si="7"/>
        <v>1.2504536471828496</v>
      </c>
      <c r="BA11" s="71">
        <v>210</v>
      </c>
      <c r="BB11" s="60"/>
      <c r="BC11" s="60"/>
      <c r="BD11" s="58">
        <v>190</v>
      </c>
      <c r="BE11" s="60">
        <v>0</v>
      </c>
      <c r="BF11" s="60"/>
      <c r="BG11" s="21"/>
      <c r="BH11" s="21"/>
      <c r="BI11" s="21"/>
      <c r="BJ11" s="66">
        <v>0.13219</v>
      </c>
      <c r="BK11" s="66">
        <v>0.00544109</v>
      </c>
      <c r="BL11" s="62">
        <f t="shared" si="8"/>
        <v>4.116113170436493</v>
      </c>
      <c r="BM11" s="64">
        <v>0.1350691524</v>
      </c>
      <c r="BN11" s="64">
        <v>0.009662850693534158</v>
      </c>
      <c r="BO11" s="60">
        <f t="shared" si="9"/>
        <v>7.154002614096627</v>
      </c>
      <c r="BP11" s="64">
        <v>0.1347</v>
      </c>
      <c r="BQ11" s="64">
        <v>0.0014944341180972893</v>
      </c>
      <c r="BR11" s="60">
        <v>1.109453688268218</v>
      </c>
      <c r="BS11" s="51">
        <v>0.13318000000000002</v>
      </c>
      <c r="BT11" s="51">
        <v>0.0087261803</v>
      </c>
      <c r="BU11" s="41">
        <f t="shared" si="10"/>
        <v>6.552170220753867</v>
      </c>
      <c r="BV11" s="64">
        <v>0.1389</v>
      </c>
      <c r="BW11" s="64">
        <v>0.0018529256</v>
      </c>
      <c r="BX11" s="60">
        <v>1.3339997226</v>
      </c>
    </row>
    <row r="12" spans="1:76" ht="12.75">
      <c r="A12" s="2" t="s">
        <v>21</v>
      </c>
      <c r="H12" s="66"/>
      <c r="I12" s="66"/>
      <c r="J12" s="62"/>
      <c r="K12" s="49">
        <v>0.034333333333333334</v>
      </c>
      <c r="L12" s="49">
        <v>0.003937003937005904</v>
      </c>
      <c r="M12" s="31"/>
      <c r="N12" s="50">
        <v>0.026824999999999998</v>
      </c>
      <c r="O12" s="50">
        <v>0.007407669800000001</v>
      </c>
      <c r="P12" s="41"/>
      <c r="Q12" s="64">
        <v>0.0389</v>
      </c>
      <c r="R12" s="64">
        <v>0.0015238839</v>
      </c>
      <c r="S12" s="60">
        <v>3.9174394004</v>
      </c>
      <c r="T12" s="56">
        <v>382.8</v>
      </c>
      <c r="U12" s="21">
        <v>9.5661</v>
      </c>
      <c r="V12" s="55">
        <f t="shared" si="2"/>
        <v>2.4989811912225703</v>
      </c>
      <c r="X12" s="21"/>
      <c r="Y12" s="21"/>
      <c r="AB12" s="21"/>
      <c r="AC12" s="69">
        <v>30.162</v>
      </c>
      <c r="AD12" s="69">
        <v>0.2199899</v>
      </c>
      <c r="AE12" s="62">
        <f t="shared" si="3"/>
        <v>0.7293611166368278</v>
      </c>
      <c r="AF12" s="63">
        <v>26.807626649999996</v>
      </c>
      <c r="AG12" s="63">
        <v>0.23655882499681352</v>
      </c>
      <c r="AH12" s="60">
        <f t="shared" si="4"/>
        <v>0.8824310636869211</v>
      </c>
      <c r="AI12" s="43">
        <v>29.419</v>
      </c>
      <c r="AJ12" s="43">
        <v>0.686493445</v>
      </c>
      <c r="AK12" s="31"/>
      <c r="AL12" s="70">
        <v>32.73</v>
      </c>
      <c r="AM12" s="70">
        <v>0.1286683938</v>
      </c>
      <c r="AN12" s="41">
        <f t="shared" si="5"/>
        <v>0.3931206654445464</v>
      </c>
      <c r="AO12" s="63">
        <v>25.5583</v>
      </c>
      <c r="AP12" s="63">
        <v>0.1164216952</v>
      </c>
      <c r="AQ12" s="60">
        <v>0.4555142368</v>
      </c>
      <c r="AR12" s="56">
        <v>257.6</v>
      </c>
      <c r="AS12" s="56">
        <v>9.1311</v>
      </c>
      <c r="AT12" s="55">
        <f t="shared" si="6"/>
        <v>3.544681677018633</v>
      </c>
      <c r="AU12" s="20">
        <v>40</v>
      </c>
      <c r="AV12" s="56">
        <v>0</v>
      </c>
      <c r="AW12" s="21"/>
      <c r="AX12" s="71">
        <v>157.9</v>
      </c>
      <c r="AY12" s="60">
        <v>8.08908729915392</v>
      </c>
      <c r="AZ12" s="60">
        <f t="shared" si="7"/>
        <v>5.122917858868854</v>
      </c>
      <c r="BA12" s="71">
        <v>81</v>
      </c>
      <c r="BB12" s="60">
        <v>3.1622776601683795</v>
      </c>
      <c r="BC12" s="60">
        <v>3.9040464940350366</v>
      </c>
      <c r="BD12" s="58">
        <v>78</v>
      </c>
      <c r="BE12" s="60">
        <v>4.2163702136</v>
      </c>
      <c r="BF12" s="60">
        <v>5.4056028379</v>
      </c>
      <c r="BG12" s="21"/>
      <c r="BH12" s="21"/>
      <c r="BI12" s="21"/>
      <c r="BJ12" s="66">
        <v>0.37968</v>
      </c>
      <c r="BK12" s="66">
        <v>0.00778414</v>
      </c>
      <c r="BL12" s="62">
        <f t="shared" si="8"/>
        <v>2.050184365781711</v>
      </c>
      <c r="BM12" s="64">
        <v>0.48961818360000003</v>
      </c>
      <c r="BN12" s="64">
        <v>0.010452970172642092</v>
      </c>
      <c r="BO12" s="60">
        <f t="shared" si="9"/>
        <v>2.134922787341122</v>
      </c>
      <c r="BP12" s="64">
        <v>0.43260000000000004</v>
      </c>
      <c r="BQ12" s="64">
        <v>0.004247875285886417</v>
      </c>
      <c r="BR12" s="60">
        <v>0.9819406578563145</v>
      </c>
      <c r="BS12" s="51">
        <v>0.33369000000000004</v>
      </c>
      <c r="BT12" s="51">
        <v>0.0083018673</v>
      </c>
      <c r="BU12" s="41">
        <f t="shared" si="10"/>
        <v>2.4878981389912793</v>
      </c>
      <c r="BV12" s="64">
        <v>0.4755</v>
      </c>
      <c r="BW12" s="64">
        <v>0.0046007246</v>
      </c>
      <c r="BX12" s="60">
        <v>0.9675551168</v>
      </c>
    </row>
    <row r="13" spans="1:76" ht="12.75">
      <c r="A13" s="2" t="s">
        <v>22</v>
      </c>
      <c r="E13" s="64">
        <v>0.4870000000000001</v>
      </c>
      <c r="F13" s="64">
        <v>0.019032136564826933</v>
      </c>
      <c r="G13" s="60">
        <f>100*F13/E13</f>
        <v>3.9080362556112793</v>
      </c>
      <c r="H13" s="66">
        <v>0.38007</v>
      </c>
      <c r="I13" s="66">
        <v>0.00592885</v>
      </c>
      <c r="J13" s="62">
        <f>I13/H13*100</f>
        <v>1.5599363275186149</v>
      </c>
      <c r="K13" s="64">
        <v>0.7036999999999999</v>
      </c>
      <c r="L13" s="64">
        <v>0.020822263725797645</v>
      </c>
      <c r="M13" s="60">
        <v>2.95896883981777</v>
      </c>
      <c r="N13" s="51">
        <v>0.35797</v>
      </c>
      <c r="O13" s="51">
        <v>0.0114914509</v>
      </c>
      <c r="P13" s="41">
        <f>O13/N13*100</f>
        <v>3.2101714948180016</v>
      </c>
      <c r="Q13" s="64">
        <v>0.5433</v>
      </c>
      <c r="R13" s="64">
        <v>0.0091049437</v>
      </c>
      <c r="S13" s="60">
        <v>1.6758593249</v>
      </c>
      <c r="T13" s="56">
        <v>410.9</v>
      </c>
      <c r="U13" s="21">
        <v>6.5396</v>
      </c>
      <c r="V13" s="55">
        <f t="shared" si="2"/>
        <v>1.5915307860793382</v>
      </c>
      <c r="X13" s="21"/>
      <c r="Y13" s="21"/>
      <c r="AB13" s="21"/>
      <c r="AC13" s="69">
        <v>26.92</v>
      </c>
      <c r="AD13" s="69">
        <v>0.21354157</v>
      </c>
      <c r="AE13" s="62">
        <f t="shared" si="3"/>
        <v>0.7932450594353639</v>
      </c>
      <c r="AF13" s="63">
        <v>18.889209989999998</v>
      </c>
      <c r="AG13" s="63">
        <v>0.17132346127018663</v>
      </c>
      <c r="AH13" s="60">
        <f t="shared" si="4"/>
        <v>0.9069911412964639</v>
      </c>
      <c r="AI13" s="63">
        <v>20.3311</v>
      </c>
      <c r="AJ13" s="63">
        <v>0.4280631963</v>
      </c>
      <c r="AK13" s="60">
        <v>2.1054600896</v>
      </c>
      <c r="AL13" s="70">
        <v>21.028</v>
      </c>
      <c r="AM13" s="70">
        <v>0.1102320784</v>
      </c>
      <c r="AN13" s="41">
        <f t="shared" si="5"/>
        <v>0.5242157047745862</v>
      </c>
      <c r="AO13" s="63">
        <v>17.6253</v>
      </c>
      <c r="AP13" s="63">
        <v>0.2255457825</v>
      </c>
      <c r="AQ13" s="60">
        <v>1.2796706013</v>
      </c>
      <c r="AR13" s="56">
        <v>268.5</v>
      </c>
      <c r="AS13" s="56">
        <v>5.9113999999999995</v>
      </c>
      <c r="AT13" s="55">
        <f t="shared" si="6"/>
        <v>2.2016387337057726</v>
      </c>
      <c r="AU13" s="20">
        <v>52</v>
      </c>
      <c r="AV13" s="56">
        <v>4.2163702136</v>
      </c>
      <c r="AW13" s="21">
        <v>8.1084042568</v>
      </c>
      <c r="AY13" s="60"/>
      <c r="AZ13" s="60"/>
      <c r="BB13" s="60"/>
      <c r="BC13" s="60"/>
      <c r="BE13" s="60"/>
      <c r="BF13" s="60"/>
      <c r="BI13" s="21"/>
      <c r="BJ13" s="66">
        <v>0.11752000000000001</v>
      </c>
      <c r="BK13" s="66">
        <v>0.0029408200000000002</v>
      </c>
      <c r="BL13" s="62">
        <f t="shared" si="8"/>
        <v>2.5023995915588833</v>
      </c>
      <c r="BM13" s="64">
        <v>0.1698406164</v>
      </c>
      <c r="BN13" s="64">
        <v>0.011842875525033329</v>
      </c>
      <c r="BO13" s="60">
        <f t="shared" si="9"/>
        <v>6.97293484683404</v>
      </c>
      <c r="BP13" s="64">
        <v>0.15109999999999998</v>
      </c>
      <c r="BQ13" s="64">
        <v>0.0019119507199600071</v>
      </c>
      <c r="BR13" s="60">
        <v>1.265354546631375</v>
      </c>
      <c r="BS13" s="51">
        <v>0.13131</v>
      </c>
      <c r="BT13" s="51">
        <v>0.0050973741000000005</v>
      </c>
      <c r="BU13" s="41">
        <f t="shared" si="10"/>
        <v>3.881938999314599</v>
      </c>
      <c r="BV13" s="64">
        <v>0.175</v>
      </c>
      <c r="BW13" s="64">
        <v>0.0026246693</v>
      </c>
      <c r="BX13" s="60">
        <v>1.4998110236</v>
      </c>
    </row>
    <row r="14" spans="8:76" ht="12.75">
      <c r="H14" s="67"/>
      <c r="I14" s="67"/>
      <c r="J14" s="65"/>
      <c r="P14" s="60"/>
      <c r="S14" s="60"/>
      <c r="T14" s="68"/>
      <c r="U14" s="19"/>
      <c r="V14" s="19"/>
      <c r="X14" s="21"/>
      <c r="Y14" s="21"/>
      <c r="AB14" s="21"/>
      <c r="AC14" s="57"/>
      <c r="AD14" s="57"/>
      <c r="AE14" s="65"/>
      <c r="AH14" s="60"/>
      <c r="AK14" s="60"/>
      <c r="AN14" s="60"/>
      <c r="AQ14" s="60"/>
      <c r="AR14" s="68"/>
      <c r="AS14" s="68"/>
      <c r="AT14" s="19"/>
      <c r="AW14" s="21"/>
      <c r="AZ14" s="60"/>
      <c r="BB14" s="60"/>
      <c r="BC14" s="60"/>
      <c r="BE14" s="60"/>
      <c r="BF14" s="60"/>
      <c r="BI14" s="21"/>
      <c r="BJ14" s="67"/>
      <c r="BK14" s="67"/>
      <c r="BL14" s="65"/>
      <c r="BO14" s="60"/>
      <c r="BR14" s="60"/>
      <c r="BU14" s="60"/>
      <c r="BX14" s="60"/>
    </row>
    <row r="15" spans="1:76" s="7" customFormat="1" ht="12.75">
      <c r="A15" s="6" t="s">
        <v>38</v>
      </c>
      <c r="B15" s="78"/>
      <c r="C15" s="78"/>
      <c r="D15" s="25">
        <f>AVERAGE(D4:D13)</f>
        <v>4.111337062245593</v>
      </c>
      <c r="E15" s="26"/>
      <c r="F15" s="26"/>
      <c r="G15" s="25">
        <f>AVERAGE(G4:G13)</f>
        <v>13.199894554482944</v>
      </c>
      <c r="H15" s="26"/>
      <c r="I15" s="26"/>
      <c r="J15" s="25">
        <f>AVERAGE(J4:J13)</f>
        <v>4.377919481897187</v>
      </c>
      <c r="K15" s="26"/>
      <c r="L15" s="26"/>
      <c r="M15" s="25">
        <f>AVERAGE(M4:M13)</f>
        <v>5.2874134298961755</v>
      </c>
      <c r="N15" s="26"/>
      <c r="O15" s="26"/>
      <c r="P15" s="25">
        <f>AVERAGE(P4:P13)</f>
        <v>3.397796170380113</v>
      </c>
      <c r="Q15" s="26"/>
      <c r="R15" s="26"/>
      <c r="S15" s="25">
        <f>AVERAGE(S4:S13)</f>
        <v>3.3735634120800007</v>
      </c>
      <c r="T15" s="78"/>
      <c r="U15" s="25"/>
      <c r="V15" s="25">
        <f>AVERAGE(V4:V13)</f>
        <v>3.0548608005388087</v>
      </c>
      <c r="W15" s="25"/>
      <c r="X15" s="25"/>
      <c r="Y15" s="25"/>
      <c r="Z15" s="25"/>
      <c r="AA15" s="25"/>
      <c r="AB15" s="25">
        <f>AVERAGE(AB4:AB13)</f>
        <v>19.861453057</v>
      </c>
      <c r="AE15" s="25">
        <f>AVERAGE(AE4:AE13)</f>
        <v>0.9432058117449167</v>
      </c>
      <c r="AF15" s="77"/>
      <c r="AG15" s="77"/>
      <c r="AH15" s="25">
        <f>AVERAGE(AH4:AH13)</f>
        <v>1.26155862010098</v>
      </c>
      <c r="AI15" s="77"/>
      <c r="AJ15" s="77"/>
      <c r="AK15" s="25">
        <f>AVERAGE(AK4:AK13)</f>
        <v>3.1135351586124997</v>
      </c>
      <c r="AN15" s="25">
        <f>AVERAGE(AN4:AN13)</f>
        <v>0.6985776841434784</v>
      </c>
      <c r="AO15" s="77"/>
      <c r="AP15" s="77"/>
      <c r="AQ15" s="25">
        <f>AVERAGE(AQ4:AQ13)</f>
        <v>1.5500683080099997</v>
      </c>
      <c r="AR15" s="78"/>
      <c r="AS15" s="78"/>
      <c r="AT15" s="25">
        <f>AVERAGE(AT4:AT13)</f>
        <v>4.198817699623809</v>
      </c>
      <c r="AV15" s="78"/>
      <c r="AW15" s="25">
        <f>AVERAGE(AW4:AW13)</f>
        <v>10.938540413433335</v>
      </c>
      <c r="AX15" s="78"/>
      <c r="AZ15" s="25">
        <f>AVERAGE(AZ4:AZ13)</f>
        <v>2.343310665786589</v>
      </c>
      <c r="BA15" s="78"/>
      <c r="BC15" s="25">
        <f>AVERAGE(BC4:BC13)</f>
        <v>2.9552917621985366</v>
      </c>
      <c r="BF15" s="25">
        <f>AVERAGE(BF4:BF13)</f>
        <v>2.7888610614</v>
      </c>
      <c r="BI15" s="25">
        <f>AVERAGE(BI4:BI13)</f>
        <v>36.0083655212435</v>
      </c>
      <c r="BJ15" s="26"/>
      <c r="BK15" s="26"/>
      <c r="BL15" s="25">
        <f>AVERAGE(BL4:BL13)</f>
        <v>3.0001514332520967</v>
      </c>
      <c r="BM15" s="26"/>
      <c r="BN15" s="26"/>
      <c r="BO15" s="25">
        <f>AVERAGE(BO4:BO13)</f>
        <v>4.76258128800868</v>
      </c>
      <c r="BP15" s="26"/>
      <c r="BQ15" s="26"/>
      <c r="BR15" s="25">
        <f>AVERAGE(BR4:BR13)</f>
        <v>1.3172656486450145</v>
      </c>
      <c r="BS15" s="26"/>
      <c r="BT15" s="26"/>
      <c r="BU15" s="25">
        <f>AVERAGE(BU4:BU13)</f>
        <v>3.6653044836843307</v>
      </c>
      <c r="BV15" s="26"/>
      <c r="BW15" s="26"/>
      <c r="BX15" s="25">
        <f>AVERAGE(BX4:BX13)</f>
        <v>1.3283716477599998</v>
      </c>
    </row>
    <row r="17" spans="1:76" s="4" customFormat="1" ht="12.75">
      <c r="A17" s="82" t="s">
        <v>39</v>
      </c>
      <c r="E17" s="28"/>
      <c r="F17" s="28"/>
      <c r="G17" s="28">
        <f>AVERAGE(G15,J15,M15,P15,S15)</f>
        <v>5.927317409747284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V17" s="4">
        <f>AVERAGE(V15,AB15)</f>
        <v>11.458156928769403</v>
      </c>
      <c r="AC17" s="28"/>
      <c r="AD17" s="28"/>
      <c r="AE17" s="28">
        <f>AVERAGE(AE15,AH15,AK15,AN15,AQ15)</f>
        <v>1.5133891165223747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T17" s="4">
        <f>AVERAGE(AT15,AW15)</f>
        <v>7.5686790565285715</v>
      </c>
      <c r="AX17" s="28"/>
      <c r="AY17" s="28"/>
      <c r="AZ17" s="28">
        <f>AVERAGE(AZ15,BC15,BF15)</f>
        <v>2.6958211631283753</v>
      </c>
      <c r="BA17" s="28"/>
      <c r="BB17" s="28"/>
      <c r="BC17" s="28"/>
      <c r="BD17" s="28"/>
      <c r="BE17" s="28"/>
      <c r="BF17" s="28"/>
      <c r="BJ17" s="28"/>
      <c r="BK17" s="28"/>
      <c r="BL17" s="28">
        <f>AVERAGE(BL15,BO15,BR15,BU15,BX15)</f>
        <v>2.8147349002700244</v>
      </c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</row>
    <row r="18" spans="1:76" s="4" customFormat="1" ht="12.75">
      <c r="A18" s="82" t="s">
        <v>40</v>
      </c>
      <c r="E18" s="28"/>
      <c r="F18" s="28"/>
      <c r="G18" s="28">
        <f>STDEV(G15,J15,M15,P15,S15)</f>
        <v>4.1418783948046505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V18" s="4">
        <f>STDEV(V15,AB15)</f>
        <v>11.884055353181028</v>
      </c>
      <c r="AC18" s="28"/>
      <c r="AD18" s="28"/>
      <c r="AE18" s="28">
        <f>STDEV(AE15,AH15,AK15,AN15,AQ15)</f>
        <v>0.9505600966555218</v>
      </c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T18" s="4">
        <f>STDEV(AT15,AW15)</f>
        <v>4.765703634251719</v>
      </c>
      <c r="AX18" s="28"/>
      <c r="AY18" s="28"/>
      <c r="AZ18" s="28">
        <f>STDEV(AZ15,BC15,BF15)</f>
        <v>0.31642144774681147</v>
      </c>
      <c r="BA18" s="28"/>
      <c r="BB18" s="28"/>
      <c r="BC18" s="28"/>
      <c r="BD18" s="28"/>
      <c r="BE18" s="28"/>
      <c r="BF18" s="28"/>
      <c r="BJ18" s="28"/>
      <c r="BK18" s="28"/>
      <c r="BL18" s="28">
        <f>STDEV(BL15,BO15,BR15,BU15,BX15)</f>
        <v>1.5003035805407645</v>
      </c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</row>
  </sheetData>
  <mergeCells count="33">
    <mergeCell ref="BM2:BO2"/>
    <mergeCell ref="B2:D2"/>
    <mergeCell ref="B1:D1"/>
    <mergeCell ref="E1:S1"/>
    <mergeCell ref="T1:AB1"/>
    <mergeCell ref="AC1:AQ1"/>
    <mergeCell ref="AR1:AW1"/>
    <mergeCell ref="AX1:BF1"/>
    <mergeCell ref="BG1:BI1"/>
    <mergeCell ref="BJ1:BX1"/>
    <mergeCell ref="E2:G2"/>
    <mergeCell ref="BP2:BR2"/>
    <mergeCell ref="BS2:BU2"/>
    <mergeCell ref="BV2:BX2"/>
    <mergeCell ref="AF2:AH2"/>
    <mergeCell ref="AX2:AZ2"/>
    <mergeCell ref="BG2:BI2"/>
    <mergeCell ref="AU2:AW2"/>
    <mergeCell ref="BA2:BC2"/>
    <mergeCell ref="BD2:BF2"/>
    <mergeCell ref="BJ2:BL2"/>
    <mergeCell ref="AI2:AK2"/>
    <mergeCell ref="AL2:AN2"/>
    <mergeCell ref="AO2:AQ2"/>
    <mergeCell ref="AR2:AT2"/>
    <mergeCell ref="T2:V2"/>
    <mergeCell ref="W2:Y2"/>
    <mergeCell ref="Z2:AB2"/>
    <mergeCell ref="AC2:AE2"/>
    <mergeCell ref="H2:J2"/>
    <mergeCell ref="K2:M2"/>
    <mergeCell ref="N2:P2"/>
    <mergeCell ref="Q2:S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8"/>
  <sheetViews>
    <sheetView tabSelected="1" workbookViewId="0" topLeftCell="A1">
      <pane xSplit="1" ySplit="3" topLeftCell="AP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J22" sqref="BJ22"/>
    </sheetView>
  </sheetViews>
  <sheetFormatPr defaultColWidth="9.140625" defaultRowHeight="12.75"/>
  <cols>
    <col min="1" max="1" width="11.28125" style="2" customWidth="1"/>
    <col min="2" max="3" width="7.7109375" style="56" customWidth="1"/>
    <col min="4" max="4" width="7.7109375" style="20" customWidth="1"/>
    <col min="5" max="6" width="7.7109375" style="56" customWidth="1"/>
    <col min="7" max="7" width="7.7109375" style="20" customWidth="1"/>
    <col min="8" max="9" width="7.7109375" style="56" customWidth="1"/>
    <col min="10" max="10" width="7.7109375" style="20" customWidth="1"/>
    <col min="11" max="12" width="7.7109375" style="56" customWidth="1"/>
    <col min="13" max="13" width="7.7109375" style="20" customWidth="1"/>
    <col min="14" max="15" width="7.7109375" style="56" customWidth="1"/>
    <col min="16" max="16" width="7.7109375" style="20" customWidth="1"/>
    <col min="17" max="20" width="7.7109375" style="58" customWidth="1"/>
    <col min="21" max="21" width="7.7109375" style="60" customWidth="1"/>
    <col min="22" max="25" width="7.7109375" style="58" customWidth="1"/>
    <col min="26" max="26" width="7.7109375" style="71" customWidth="1"/>
    <col min="27" max="27" width="7.7109375" style="60" customWidth="1"/>
    <col min="28" max="28" width="7.7109375" style="58" customWidth="1"/>
    <col min="29" max="30" width="7.7109375" style="56" customWidth="1"/>
    <col min="31" max="31" width="7.7109375" style="20" customWidth="1"/>
    <col min="32" max="33" width="7.7109375" style="56" customWidth="1"/>
    <col min="34" max="34" width="7.7109375" style="20" customWidth="1"/>
    <col min="35" max="36" width="7.7109375" style="56" customWidth="1"/>
    <col min="37" max="37" width="7.7109375" style="20" customWidth="1"/>
    <col min="38" max="39" width="8.8515625" style="56" customWidth="1"/>
    <col min="40" max="40" width="8.8515625" style="20" customWidth="1"/>
    <col min="41" max="42" width="8.8515625" style="56" customWidth="1"/>
    <col min="43" max="43" width="8.8515625" style="20" customWidth="1"/>
    <col min="44" max="44" width="8.8515625" style="71" customWidth="1"/>
    <col min="45" max="45" width="8.8515625" style="60" customWidth="1"/>
    <col min="46" max="46" width="8.8515625" style="58" customWidth="1"/>
    <col min="47" max="47" width="8.8515625" style="71" customWidth="1"/>
    <col min="48" max="58" width="8.8515625" style="58" customWidth="1"/>
    <col min="59" max="16384" width="8.8515625" style="20" customWidth="1"/>
  </cols>
  <sheetData>
    <row r="1" spans="1:58" s="3" customFormat="1" ht="12.75">
      <c r="A1" s="2"/>
      <c r="B1" s="84" t="s">
        <v>27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10" t="s">
        <v>28</v>
      </c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111" t="s">
        <v>29</v>
      </c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112" t="s">
        <v>30</v>
      </c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</row>
    <row r="2" spans="1:58" s="3" customFormat="1" ht="12.75">
      <c r="A2" s="6"/>
      <c r="B2" s="83" t="s">
        <v>8</v>
      </c>
      <c r="C2" s="84"/>
      <c r="D2" s="84"/>
      <c r="E2" s="88" t="s">
        <v>31</v>
      </c>
      <c r="F2" s="88"/>
      <c r="G2" s="88"/>
      <c r="H2" s="86" t="s">
        <v>6</v>
      </c>
      <c r="I2" s="86"/>
      <c r="J2" s="86"/>
      <c r="K2" s="93" t="s">
        <v>26</v>
      </c>
      <c r="L2" s="93"/>
      <c r="M2" s="88"/>
      <c r="N2" s="90" t="s">
        <v>7</v>
      </c>
      <c r="O2" s="90"/>
      <c r="P2" s="90"/>
      <c r="Q2" s="94" t="s">
        <v>8</v>
      </c>
      <c r="R2" s="95"/>
      <c r="S2" s="95"/>
      <c r="T2" s="95" t="s">
        <v>6</v>
      </c>
      <c r="U2" s="95"/>
      <c r="V2" s="95"/>
      <c r="W2" s="96" t="s">
        <v>26</v>
      </c>
      <c r="X2" s="96"/>
      <c r="Y2" s="92"/>
      <c r="Z2" s="92" t="s">
        <v>7</v>
      </c>
      <c r="AA2" s="92"/>
      <c r="AB2" s="92"/>
      <c r="AC2" s="83" t="s">
        <v>8</v>
      </c>
      <c r="AD2" s="84"/>
      <c r="AE2" s="84"/>
      <c r="AF2" s="88" t="s">
        <v>31</v>
      </c>
      <c r="AG2" s="88"/>
      <c r="AH2" s="88"/>
      <c r="AI2" s="86" t="s">
        <v>6</v>
      </c>
      <c r="AJ2" s="86"/>
      <c r="AK2" s="86"/>
      <c r="AL2" s="93" t="s">
        <v>26</v>
      </c>
      <c r="AM2" s="93"/>
      <c r="AN2" s="88"/>
      <c r="AO2" s="90" t="s">
        <v>7</v>
      </c>
      <c r="AP2" s="90"/>
      <c r="AQ2" s="90"/>
      <c r="AR2" s="94" t="s">
        <v>8</v>
      </c>
      <c r="AS2" s="95"/>
      <c r="AT2" s="95"/>
      <c r="AU2" s="92" t="s">
        <v>31</v>
      </c>
      <c r="AV2" s="92"/>
      <c r="AW2" s="92"/>
      <c r="AX2" s="95" t="s">
        <v>6</v>
      </c>
      <c r="AY2" s="95"/>
      <c r="AZ2" s="95"/>
      <c r="BA2" s="96" t="s">
        <v>26</v>
      </c>
      <c r="BB2" s="96"/>
      <c r="BC2" s="92"/>
      <c r="BD2" s="92" t="s">
        <v>7</v>
      </c>
      <c r="BE2" s="92"/>
      <c r="BF2" s="92"/>
    </row>
    <row r="3" spans="1:58" ht="12.75">
      <c r="A3" s="2" t="s">
        <v>9</v>
      </c>
      <c r="B3" s="35" t="str">
        <f>'[1]DP6000 with n'!$C$6</f>
        <v>Mean</v>
      </c>
      <c r="C3" s="35" t="str">
        <f>'[1]DP6000 with n'!$D$6</f>
        <v>SD</v>
      </c>
      <c r="D3" s="22" t="s">
        <v>10</v>
      </c>
      <c r="E3" s="13" t="s">
        <v>11</v>
      </c>
      <c r="F3" s="13" t="s">
        <v>12</v>
      </c>
      <c r="G3" s="22" t="s">
        <v>10</v>
      </c>
      <c r="H3" s="13" t="s">
        <v>11</v>
      </c>
      <c r="I3" s="13" t="s">
        <v>12</v>
      </c>
      <c r="J3" s="4" t="s">
        <v>10</v>
      </c>
      <c r="K3" s="35" t="s">
        <v>11</v>
      </c>
      <c r="L3" s="35" t="s">
        <v>12</v>
      </c>
      <c r="M3" s="22" t="s">
        <v>10</v>
      </c>
      <c r="N3" s="13" t="s">
        <v>11</v>
      </c>
      <c r="O3" s="13" t="s">
        <v>12</v>
      </c>
      <c r="P3" s="4" t="s">
        <v>10</v>
      </c>
      <c r="Q3" s="38" t="str">
        <f>'[1]DP6000 with n'!$C$6</f>
        <v>Mean</v>
      </c>
      <c r="R3" s="38" t="str">
        <f>'[1]DP6000 with n'!$D$6</f>
        <v>SD</v>
      </c>
      <c r="S3" s="30" t="s">
        <v>10</v>
      </c>
      <c r="T3" s="27" t="s">
        <v>11</v>
      </c>
      <c r="U3" s="28" t="s">
        <v>12</v>
      </c>
      <c r="V3" s="28" t="s">
        <v>10</v>
      </c>
      <c r="W3" s="38" t="s">
        <v>11</v>
      </c>
      <c r="X3" s="30" t="s">
        <v>12</v>
      </c>
      <c r="Y3" s="30" t="s">
        <v>10</v>
      </c>
      <c r="Z3" s="27" t="s">
        <v>11</v>
      </c>
      <c r="AA3" s="28" t="s">
        <v>12</v>
      </c>
      <c r="AB3" s="28" t="s">
        <v>10</v>
      </c>
      <c r="AC3" s="35" t="str">
        <f>'[1]DP6000 with n'!$C$6</f>
        <v>Mean</v>
      </c>
      <c r="AD3" s="35" t="str">
        <f>'[1]DP6000 with n'!$D$6</f>
        <v>SD</v>
      </c>
      <c r="AE3" s="22" t="s">
        <v>10</v>
      </c>
      <c r="AF3" s="13" t="s">
        <v>11</v>
      </c>
      <c r="AG3" s="13" t="s">
        <v>12</v>
      </c>
      <c r="AH3" s="22" t="s">
        <v>10</v>
      </c>
      <c r="AI3" s="13" t="s">
        <v>11</v>
      </c>
      <c r="AJ3" s="13" t="s">
        <v>12</v>
      </c>
      <c r="AK3" s="4" t="s">
        <v>10</v>
      </c>
      <c r="AL3" s="35" t="s">
        <v>11</v>
      </c>
      <c r="AM3" s="35" t="s">
        <v>12</v>
      </c>
      <c r="AN3" s="22" t="s">
        <v>10</v>
      </c>
      <c r="AO3" s="13" t="s">
        <v>11</v>
      </c>
      <c r="AP3" s="13" t="s">
        <v>12</v>
      </c>
      <c r="AQ3" s="4" t="s">
        <v>10</v>
      </c>
      <c r="AR3" s="74" t="str">
        <f>'[1]DP6000 with n'!$C$6</f>
        <v>Mean</v>
      </c>
      <c r="AS3" s="30" t="str">
        <f>'[1]DP6000 with n'!$D$6</f>
        <v>SD</v>
      </c>
      <c r="AT3" s="30" t="s">
        <v>10</v>
      </c>
      <c r="AU3" s="53" t="s">
        <v>11</v>
      </c>
      <c r="AV3" s="29" t="s">
        <v>12</v>
      </c>
      <c r="AW3" s="30" t="s">
        <v>10</v>
      </c>
      <c r="AX3" s="53" t="s">
        <v>11</v>
      </c>
      <c r="AY3" s="28" t="s">
        <v>12</v>
      </c>
      <c r="AZ3" s="28" t="s">
        <v>10</v>
      </c>
      <c r="BA3" s="74" t="s">
        <v>11</v>
      </c>
      <c r="BB3" s="30" t="s">
        <v>12</v>
      </c>
      <c r="BC3" s="30" t="s">
        <v>10</v>
      </c>
      <c r="BD3" s="27" t="s">
        <v>11</v>
      </c>
      <c r="BE3" s="28" t="s">
        <v>12</v>
      </c>
      <c r="BF3" s="28" t="s">
        <v>10</v>
      </c>
    </row>
    <row r="4" spans="1:58" ht="12.75">
      <c r="A4" s="2" t="s">
        <v>13</v>
      </c>
      <c r="B4" s="56">
        <v>327.9</v>
      </c>
      <c r="C4" s="56">
        <v>41.749100000000006</v>
      </c>
      <c r="D4" s="55">
        <f>C4/B4*100</f>
        <v>12.732265934736203</v>
      </c>
      <c r="E4" s="15">
        <v>148.69295266666668</v>
      </c>
      <c r="F4" s="15">
        <v>95.79334510603532</v>
      </c>
      <c r="G4" s="21"/>
      <c r="H4" s="56">
        <v>463</v>
      </c>
      <c r="I4" s="56">
        <v>21.10818693198342</v>
      </c>
      <c r="J4" s="21">
        <v>4.559003657015857</v>
      </c>
      <c r="K4" s="56">
        <v>527.9</v>
      </c>
      <c r="L4" s="56">
        <v>60.11184</v>
      </c>
      <c r="M4" s="10">
        <f>L4/K4*100</f>
        <v>11.38697480583444</v>
      </c>
      <c r="N4" s="56">
        <v>563</v>
      </c>
      <c r="O4" s="56">
        <v>18.885620632</v>
      </c>
      <c r="P4" s="21">
        <v>3.354461924</v>
      </c>
      <c r="Q4" s="61"/>
      <c r="R4" s="61"/>
      <c r="S4" s="62"/>
      <c r="V4" s="60"/>
      <c r="W4" s="58">
        <v>23</v>
      </c>
      <c r="X4" s="60"/>
      <c r="Y4" s="41"/>
      <c r="Z4" s="58">
        <v>40</v>
      </c>
      <c r="AB4" s="60"/>
      <c r="AC4" s="68">
        <v>64.3</v>
      </c>
      <c r="AD4" s="68">
        <v>3.2335000000000003</v>
      </c>
      <c r="AE4" s="55">
        <f>AD4/AC4*100</f>
        <v>5.028771384136859</v>
      </c>
      <c r="AF4" s="56">
        <v>113.66666666666667</v>
      </c>
      <c r="AG4" s="56">
        <v>4.582575694955839</v>
      </c>
      <c r="AH4" s="21">
        <f>100*AG4/AF4</f>
        <v>4.031591520489007</v>
      </c>
      <c r="AI4" s="56">
        <v>87</v>
      </c>
      <c r="AJ4" s="56">
        <v>4.83045891539648</v>
      </c>
      <c r="AK4" s="21">
        <v>5.552251626892506</v>
      </c>
      <c r="AL4" s="56">
        <v>45.8</v>
      </c>
      <c r="AM4" s="56">
        <v>3.084009</v>
      </c>
      <c r="AN4" s="10">
        <f>AM4/AL4*100</f>
        <v>6.733644104803494</v>
      </c>
      <c r="AO4" s="56">
        <v>110</v>
      </c>
      <c r="AP4" s="56">
        <v>0</v>
      </c>
      <c r="AQ4" s="21"/>
      <c r="AR4" s="75">
        <v>238.7</v>
      </c>
      <c r="AS4" s="62">
        <v>3.2677</v>
      </c>
      <c r="AT4" s="62">
        <f>100*(AS4/AR4)</f>
        <v>1.368956849602011</v>
      </c>
      <c r="AU4" s="71">
        <v>208.10908555555557</v>
      </c>
      <c r="AV4" s="60">
        <v>6.019359159423269</v>
      </c>
      <c r="AW4" s="60">
        <f>100*AV4/AU4</f>
        <v>2.892405751221456</v>
      </c>
      <c r="AX4" s="71">
        <v>131</v>
      </c>
      <c r="AY4" s="60">
        <v>3.1622776601683795</v>
      </c>
      <c r="AZ4" s="60">
        <v>2.413952412342274</v>
      </c>
      <c r="BA4" s="71">
        <v>108.5</v>
      </c>
      <c r="BB4" s="60">
        <v>1.080123</v>
      </c>
      <c r="BC4" s="41">
        <f>BB4/BA4*100</f>
        <v>0.9955050691244239</v>
      </c>
      <c r="BD4" s="58">
        <v>158</v>
      </c>
      <c r="BE4" s="60">
        <v>4.2163702136</v>
      </c>
      <c r="BF4" s="60">
        <v>2.6685887428</v>
      </c>
    </row>
    <row r="5" spans="1:58" ht="12.75">
      <c r="A5" s="2" t="s">
        <v>14</v>
      </c>
      <c r="B5" s="56">
        <v>186.8</v>
      </c>
      <c r="C5" s="56">
        <v>30.4733</v>
      </c>
      <c r="D5" s="55">
        <f aca="true" t="shared" si="0" ref="D5:D13">C5/B5*100</f>
        <v>16.31332976445396</v>
      </c>
      <c r="G5" s="21"/>
      <c r="H5" s="15">
        <v>88.88888888888889</v>
      </c>
      <c r="I5" s="15">
        <v>6.0092521257733145</v>
      </c>
      <c r="J5" s="11"/>
      <c r="K5" s="56">
        <v>426.9</v>
      </c>
      <c r="L5" s="56">
        <v>50.724638000000006</v>
      </c>
      <c r="M5" s="10">
        <f aca="true" t="shared" si="1" ref="M5:M13">L5/K5*100</f>
        <v>11.88208901382057</v>
      </c>
      <c r="N5" s="56">
        <v>106</v>
      </c>
      <c r="O5" s="56">
        <v>10.749676998</v>
      </c>
      <c r="P5" s="21">
        <v>10.141204715</v>
      </c>
      <c r="Q5" s="60">
        <v>27.75</v>
      </c>
      <c r="R5" s="60">
        <v>2.8723</v>
      </c>
      <c r="S5" s="62"/>
      <c r="V5" s="60"/>
      <c r="X5" s="60"/>
      <c r="Y5" s="41"/>
      <c r="Z5" s="58">
        <v>40</v>
      </c>
      <c r="AB5" s="60"/>
      <c r="AC5" s="68"/>
      <c r="AD5" s="68"/>
      <c r="AE5" s="55"/>
      <c r="AF5" s="56">
        <v>77.7</v>
      </c>
      <c r="AG5" s="56">
        <v>7.257945837341156</v>
      </c>
      <c r="AH5" s="21">
        <f aca="true" t="shared" si="2" ref="AH5:AH13">100*AG5/AF5</f>
        <v>9.340985633643701</v>
      </c>
      <c r="AI5" s="15">
        <v>37.77777777777778</v>
      </c>
      <c r="AJ5" s="15">
        <v>4.409585518440985</v>
      </c>
      <c r="AK5" s="11"/>
      <c r="AL5" s="56">
        <v>19</v>
      </c>
      <c r="AM5" s="56">
        <v>1.290994</v>
      </c>
      <c r="AN5" s="10"/>
      <c r="AO5" s="56">
        <v>52</v>
      </c>
      <c r="AP5" s="56">
        <v>4.2163702136</v>
      </c>
      <c r="AQ5" s="21">
        <v>8.1084042568</v>
      </c>
      <c r="AR5" s="75">
        <v>198.1</v>
      </c>
      <c r="AS5" s="62">
        <v>2.0789999999999997</v>
      </c>
      <c r="AT5" s="62">
        <f aca="true" t="shared" si="3" ref="AT5:AT13">AS5/AR5*100</f>
        <v>1.0494699646643109</v>
      </c>
      <c r="AU5" s="71">
        <v>179.6729943</v>
      </c>
      <c r="AV5" s="60">
        <v>65.8343825192229</v>
      </c>
      <c r="AW5" s="60">
        <f>100*AV5/AU5</f>
        <v>36.64122300388629</v>
      </c>
      <c r="AX5" s="72">
        <v>43.333333333333336</v>
      </c>
      <c r="AY5" s="31">
        <v>5</v>
      </c>
      <c r="AZ5" s="31">
        <v>11.538461538461533</v>
      </c>
      <c r="BA5" s="71">
        <v>92.2</v>
      </c>
      <c r="BB5" s="60">
        <v>1.813529</v>
      </c>
      <c r="BC5" s="41">
        <f aca="true" t="shared" si="4" ref="BC5:BC12">BB5/BA5*100</f>
        <v>1.9669511930585681</v>
      </c>
      <c r="BD5" s="58">
        <v>64</v>
      </c>
      <c r="BE5" s="60">
        <v>5.1639777949</v>
      </c>
      <c r="BF5" s="60">
        <v>8.0687153046</v>
      </c>
    </row>
    <row r="6" spans="1:58" ht="12.75">
      <c r="A6" s="2" t="s">
        <v>15</v>
      </c>
      <c r="B6" s="56">
        <v>126.6</v>
      </c>
      <c r="C6" s="56">
        <v>19.489</v>
      </c>
      <c r="D6" s="55">
        <f t="shared" si="0"/>
        <v>15.394154818325436</v>
      </c>
      <c r="E6" s="15">
        <v>17.309129400000003</v>
      </c>
      <c r="F6" s="15">
        <v>23.072750292734238</v>
      </c>
      <c r="G6" s="21"/>
      <c r="H6" s="56">
        <v>174</v>
      </c>
      <c r="I6" s="56">
        <v>9.66091783079296</v>
      </c>
      <c r="J6" s="21">
        <v>5.552251626892506</v>
      </c>
      <c r="K6" s="56">
        <v>219.5</v>
      </c>
      <c r="L6" s="56">
        <v>9.192388</v>
      </c>
      <c r="M6" s="10">
        <f>100*(L6/K6)</f>
        <v>4.187876082004555</v>
      </c>
      <c r="N6" s="56">
        <v>114</v>
      </c>
      <c r="O6" s="56">
        <v>9.6609178308</v>
      </c>
      <c r="P6" s="21">
        <v>8.4744893253</v>
      </c>
      <c r="Q6" s="60"/>
      <c r="R6" s="60"/>
      <c r="S6" s="62"/>
      <c r="V6" s="60"/>
      <c r="X6" s="60"/>
      <c r="Y6" s="41"/>
      <c r="Z6" s="58"/>
      <c r="AB6" s="60"/>
      <c r="AC6" s="68">
        <v>174</v>
      </c>
      <c r="AD6" s="68">
        <v>4.2687</v>
      </c>
      <c r="AE6" s="55">
        <f aca="true" t="shared" si="5" ref="AE6:AE13">AD6/AC6*100</f>
        <v>2.453275862068965</v>
      </c>
      <c r="AF6" s="56">
        <v>334.9</v>
      </c>
      <c r="AG6" s="56">
        <v>8.464960458003073</v>
      </c>
      <c r="AH6" s="21">
        <f t="shared" si="2"/>
        <v>2.5276083780242082</v>
      </c>
      <c r="AI6" s="56">
        <v>190</v>
      </c>
      <c r="AJ6" s="56">
        <v>6.666666666666667</v>
      </c>
      <c r="AK6" s="21">
        <v>3.508771929824562</v>
      </c>
      <c r="AL6" s="56">
        <v>168.6</v>
      </c>
      <c r="AM6" s="56">
        <v>5.125102000000001</v>
      </c>
      <c r="AN6" s="10">
        <f aca="true" t="shared" si="6" ref="AN6:AN13">AM6/AL6*100</f>
        <v>3.0397995255041526</v>
      </c>
      <c r="AO6" s="56">
        <v>221</v>
      </c>
      <c r="AP6" s="56">
        <v>5.676462122</v>
      </c>
      <c r="AQ6" s="21">
        <v>2.5685348968</v>
      </c>
      <c r="AR6" s="75">
        <v>108.5</v>
      </c>
      <c r="AS6" s="62">
        <v>2.7183</v>
      </c>
      <c r="AT6" s="62">
        <f t="shared" si="3"/>
        <v>2.505345622119816</v>
      </c>
      <c r="AU6" s="71">
        <v>131.5529093</v>
      </c>
      <c r="AV6" s="60">
        <v>3.559818162671863</v>
      </c>
      <c r="AW6" s="60">
        <f>100*AV6/AU6</f>
        <v>2.705997291594571</v>
      </c>
      <c r="AX6" s="71">
        <v>76</v>
      </c>
      <c r="AY6" s="60">
        <v>5.163977794943222</v>
      </c>
      <c r="AZ6" s="60">
        <v>6.794707624925294</v>
      </c>
      <c r="BA6" s="71">
        <v>74.5</v>
      </c>
      <c r="BB6" s="60">
        <v>0.707107</v>
      </c>
      <c r="BC6" s="41">
        <f t="shared" si="4"/>
        <v>0.949136912751678</v>
      </c>
      <c r="BD6" s="58">
        <v>90</v>
      </c>
      <c r="BE6" s="60">
        <v>0</v>
      </c>
      <c r="BF6" s="60"/>
    </row>
    <row r="7" spans="1:58" ht="12.75">
      <c r="A7" s="2" t="s">
        <v>16</v>
      </c>
      <c r="B7" s="56">
        <v>443.4</v>
      </c>
      <c r="C7" s="56">
        <v>38.8278</v>
      </c>
      <c r="D7" s="55">
        <f t="shared" si="0"/>
        <v>8.756833558863331</v>
      </c>
      <c r="E7" s="56">
        <v>404.66391840000006</v>
      </c>
      <c r="F7" s="56">
        <v>88.07864964215166</v>
      </c>
      <c r="G7" s="21">
        <f>100*F7/E7</f>
        <v>21.76587672812681</v>
      </c>
      <c r="H7" s="56">
        <v>733</v>
      </c>
      <c r="I7" s="56">
        <v>20.027758514399736</v>
      </c>
      <c r="J7" s="21">
        <v>2.732299933751669</v>
      </c>
      <c r="K7" s="56">
        <v>600</v>
      </c>
      <c r="L7" s="56">
        <v>37.947332</v>
      </c>
      <c r="M7" s="10">
        <f t="shared" si="1"/>
        <v>6.324555333333334</v>
      </c>
      <c r="N7" s="56">
        <v>882</v>
      </c>
      <c r="O7" s="56">
        <v>36.757463339</v>
      </c>
      <c r="P7" s="21">
        <v>4.1675128502</v>
      </c>
      <c r="Q7" s="60">
        <v>36.5</v>
      </c>
      <c r="R7" s="60">
        <v>0.7071000000000001</v>
      </c>
      <c r="S7" s="62"/>
      <c r="V7" s="60"/>
      <c r="W7" s="58">
        <v>27</v>
      </c>
      <c r="X7" s="60"/>
      <c r="Y7" s="41"/>
      <c r="Z7" s="58"/>
      <c r="AB7" s="60"/>
      <c r="AC7" s="68">
        <v>159.9</v>
      </c>
      <c r="AD7" s="68">
        <v>6.9514000000000005</v>
      </c>
      <c r="AE7" s="55">
        <f t="shared" si="5"/>
        <v>4.347342088805504</v>
      </c>
      <c r="AF7" s="56">
        <v>231</v>
      </c>
      <c r="AG7" s="56">
        <v>7.164728420068221</v>
      </c>
      <c r="AH7" s="21">
        <f t="shared" si="2"/>
        <v>3.1016140346615675</v>
      </c>
      <c r="AI7" s="56">
        <v>180</v>
      </c>
      <c r="AJ7" s="56">
        <v>6.666666666666667</v>
      </c>
      <c r="AK7" s="21">
        <v>3.703703703703704</v>
      </c>
      <c r="AL7" s="56">
        <v>114.4</v>
      </c>
      <c r="AM7" s="56">
        <v>5.541761</v>
      </c>
      <c r="AN7" s="10">
        <f t="shared" si="6"/>
        <v>4.844196678321678</v>
      </c>
      <c r="AO7" s="56">
        <v>213</v>
      </c>
      <c r="AP7" s="56">
        <v>8.2327260235</v>
      </c>
      <c r="AQ7" s="21">
        <v>3.8651295885</v>
      </c>
      <c r="AR7" s="75">
        <v>147.1</v>
      </c>
      <c r="AS7" s="62">
        <v>2.3781</v>
      </c>
      <c r="AT7" s="62">
        <f t="shared" si="3"/>
        <v>1.6166553365057783</v>
      </c>
      <c r="AU7" s="72">
        <v>112.4529371</v>
      </c>
      <c r="AV7" s="31">
        <v>39.76507694790268</v>
      </c>
      <c r="AW7" s="60"/>
      <c r="AX7" s="71">
        <v>80</v>
      </c>
      <c r="AY7" s="60">
        <v>0</v>
      </c>
      <c r="AZ7" s="60"/>
      <c r="BA7" s="71">
        <v>64.5</v>
      </c>
      <c r="BB7" s="60">
        <v>1.354006</v>
      </c>
      <c r="BC7" s="41">
        <f t="shared" si="4"/>
        <v>2.0992341085271318</v>
      </c>
      <c r="BD7" s="58">
        <v>96</v>
      </c>
      <c r="BE7" s="60">
        <v>5.1639777949</v>
      </c>
      <c r="BF7" s="60">
        <v>5.3791435364</v>
      </c>
    </row>
    <row r="8" spans="1:58" ht="12.75">
      <c r="A8" s="2" t="s">
        <v>17</v>
      </c>
      <c r="B8" s="56">
        <v>288.8</v>
      </c>
      <c r="C8" s="56">
        <v>25.5682</v>
      </c>
      <c r="D8" s="55">
        <f t="shared" si="0"/>
        <v>8.85325484764543</v>
      </c>
      <c r="E8" s="56">
        <v>83.0166012</v>
      </c>
      <c r="F8" s="56">
        <v>36.31231658540622</v>
      </c>
      <c r="G8" s="21">
        <f>100*F8/E8</f>
        <v>43.74103018012526</v>
      </c>
      <c r="H8" s="56">
        <v>338</v>
      </c>
      <c r="I8" s="56">
        <v>7.888106377466155</v>
      </c>
      <c r="J8" s="21">
        <v>2.33375928327401</v>
      </c>
      <c r="K8" s="56">
        <v>426</v>
      </c>
      <c r="L8" s="56">
        <v>77.452494</v>
      </c>
      <c r="M8" s="10">
        <f t="shared" si="1"/>
        <v>18.181336619718312</v>
      </c>
      <c r="N8" s="56">
        <v>198</v>
      </c>
      <c r="O8" s="56">
        <v>14.757295747</v>
      </c>
      <c r="P8" s="21">
        <v>7.4531796704</v>
      </c>
      <c r="Q8" s="60">
        <v>22</v>
      </c>
      <c r="R8" s="60">
        <v>1.7321</v>
      </c>
      <c r="S8" s="62"/>
      <c r="V8" s="60"/>
      <c r="X8" s="60"/>
      <c r="Y8" s="41"/>
      <c r="Z8" s="58"/>
      <c r="AB8" s="60"/>
      <c r="AC8" s="68">
        <v>72.9</v>
      </c>
      <c r="AD8" s="68">
        <v>2.2336</v>
      </c>
      <c r="AE8" s="55">
        <f t="shared" si="5"/>
        <v>3.063923182441701</v>
      </c>
      <c r="AF8" s="56">
        <v>123.4</v>
      </c>
      <c r="AG8" s="56">
        <v>3.6878177829171523</v>
      </c>
      <c r="AH8" s="21">
        <f t="shared" si="2"/>
        <v>2.988507117436914</v>
      </c>
      <c r="AI8" s="56">
        <v>89</v>
      </c>
      <c r="AJ8" s="56">
        <v>3.1622776601683795</v>
      </c>
      <c r="AK8" s="21">
        <v>3.5531209664813255</v>
      </c>
      <c r="AL8" s="56">
        <v>54.3</v>
      </c>
      <c r="AM8" s="56">
        <v>1.702939</v>
      </c>
      <c r="AN8" s="10">
        <f t="shared" si="6"/>
        <v>3.13616758747698</v>
      </c>
      <c r="AO8" s="56">
        <v>107</v>
      </c>
      <c r="AP8" s="56">
        <v>4.8304589154</v>
      </c>
      <c r="AQ8" s="21">
        <v>4.5144475845</v>
      </c>
      <c r="AR8" s="75">
        <v>178.3</v>
      </c>
      <c r="AS8" s="62">
        <v>2.6687</v>
      </c>
      <c r="AT8" s="62">
        <f t="shared" si="3"/>
        <v>1.496747055524397</v>
      </c>
      <c r="AU8" s="71">
        <v>146.6552129</v>
      </c>
      <c r="AV8" s="60">
        <v>3.0111966828474066</v>
      </c>
      <c r="AW8" s="60">
        <f>100*AV8/AU8</f>
        <v>2.0532489935428724</v>
      </c>
      <c r="AX8" s="71">
        <v>110</v>
      </c>
      <c r="AY8" s="60">
        <v>0</v>
      </c>
      <c r="AZ8" s="60"/>
      <c r="BA8" s="71">
        <v>91.9</v>
      </c>
      <c r="BB8" s="60">
        <v>0.9944290000000001</v>
      </c>
      <c r="BC8" s="41">
        <f t="shared" si="4"/>
        <v>1.0820772578890099</v>
      </c>
      <c r="BD8" s="58">
        <v>124</v>
      </c>
      <c r="BE8" s="60">
        <v>5.1639777949</v>
      </c>
      <c r="BF8" s="60">
        <v>4.1644982217</v>
      </c>
    </row>
    <row r="9" spans="1:58" ht="12.75">
      <c r="A9" s="2" t="s">
        <v>18</v>
      </c>
      <c r="B9" s="56">
        <v>182.6</v>
      </c>
      <c r="C9" s="56">
        <v>22.0565</v>
      </c>
      <c r="D9" s="55">
        <f t="shared" si="0"/>
        <v>12.079134720700987</v>
      </c>
      <c r="E9" s="15">
        <v>58.14523080000001</v>
      </c>
      <c r="F9" s="15">
        <v>55.605422855726424</v>
      </c>
      <c r="G9" s="21"/>
      <c r="H9" s="56">
        <v>257</v>
      </c>
      <c r="I9" s="56">
        <v>13.374935098492585</v>
      </c>
      <c r="J9" s="21">
        <v>5.204254902137192</v>
      </c>
      <c r="K9" s="56">
        <v>357.7</v>
      </c>
      <c r="L9" s="56">
        <v>49.815326000000006</v>
      </c>
      <c r="M9" s="10">
        <f t="shared" si="1"/>
        <v>13.926565837293825</v>
      </c>
      <c r="N9" s="56">
        <v>153</v>
      </c>
      <c r="O9" s="56">
        <v>8.2327260235</v>
      </c>
      <c r="P9" s="21">
        <v>5.380866682</v>
      </c>
      <c r="Q9" s="60">
        <v>231.8</v>
      </c>
      <c r="R9" s="60">
        <v>19.24</v>
      </c>
      <c r="S9" s="62">
        <f>R9/Q9*100</f>
        <v>8.300258843830887</v>
      </c>
      <c r="T9" s="31">
        <v>182.5</v>
      </c>
      <c r="U9" s="31">
        <v>20.615528128088304</v>
      </c>
      <c r="V9" s="31"/>
      <c r="W9" s="58">
        <v>124.1</v>
      </c>
      <c r="X9" s="60">
        <v>7.340148</v>
      </c>
      <c r="Y9" s="41">
        <f>X9/W9*100</f>
        <v>5.914704270749397</v>
      </c>
      <c r="Z9" s="60">
        <v>142.22222222</v>
      </c>
      <c r="AA9" s="60">
        <v>24.381231397</v>
      </c>
      <c r="AB9" s="60">
        <v>17.143053326</v>
      </c>
      <c r="AC9" s="68">
        <v>5643.4</v>
      </c>
      <c r="AD9" s="68">
        <v>20.5275</v>
      </c>
      <c r="AE9" s="55">
        <f t="shared" si="5"/>
        <v>0.3637434879682461</v>
      </c>
      <c r="AF9" s="56">
        <v>8899</v>
      </c>
      <c r="AG9" s="56">
        <v>68.06043066438994</v>
      </c>
      <c r="AH9" s="21">
        <f t="shared" si="2"/>
        <v>0.7648098737430041</v>
      </c>
      <c r="AI9" s="56">
        <v>6214</v>
      </c>
      <c r="AJ9" s="56">
        <v>31.340424729448422</v>
      </c>
      <c r="AK9" s="21">
        <v>0.5043518623985906</v>
      </c>
      <c r="AL9" s="56">
        <v>4531.5</v>
      </c>
      <c r="AM9" s="56">
        <v>16.46039</v>
      </c>
      <c r="AN9" s="10">
        <f t="shared" si="6"/>
        <v>0.36324373827650885</v>
      </c>
      <c r="AO9" s="56">
        <v>7589</v>
      </c>
      <c r="AP9" s="56">
        <v>33.149493041</v>
      </c>
      <c r="AQ9" s="21">
        <v>0.4368097647</v>
      </c>
      <c r="AR9" s="75">
        <v>177.7</v>
      </c>
      <c r="AS9" s="62">
        <v>1.8288000000000002</v>
      </c>
      <c r="AT9" s="62">
        <f t="shared" si="3"/>
        <v>1.0291502532357908</v>
      </c>
      <c r="AU9" s="71">
        <v>140.65870999999999</v>
      </c>
      <c r="AV9" s="60">
        <v>3.7748500370883646</v>
      </c>
      <c r="AW9" s="60">
        <f>100*AV9/AU9</f>
        <v>2.683694480838311</v>
      </c>
      <c r="AX9" s="71">
        <v>93</v>
      </c>
      <c r="AY9" s="60">
        <v>4.83045891539648</v>
      </c>
      <c r="AZ9" s="60">
        <v>5.194041844512344</v>
      </c>
      <c r="BA9" s="71">
        <v>90.5</v>
      </c>
      <c r="BB9" s="60">
        <v>0.8498370000000001</v>
      </c>
      <c r="BC9" s="41">
        <f t="shared" si="4"/>
        <v>0.939046408839779</v>
      </c>
      <c r="BD9" s="58">
        <v>114</v>
      </c>
      <c r="BE9" s="60">
        <v>5.1639777949</v>
      </c>
      <c r="BF9" s="60">
        <v>4.5298050833</v>
      </c>
    </row>
    <row r="10" spans="1:58" ht="12.75">
      <c r="A10" s="2" t="s">
        <v>19</v>
      </c>
      <c r="B10" s="56">
        <v>252.8</v>
      </c>
      <c r="C10" s="56">
        <v>18.011100000000003</v>
      </c>
      <c r="D10" s="55">
        <f t="shared" si="0"/>
        <v>7.124643987341772</v>
      </c>
      <c r="E10" s="15">
        <v>59.657679</v>
      </c>
      <c r="F10" s="15">
        <v>50.009610724185116</v>
      </c>
      <c r="G10" s="21"/>
      <c r="H10" s="56">
        <v>268</v>
      </c>
      <c r="I10" s="56">
        <v>9.189365834726814</v>
      </c>
      <c r="J10" s="21">
        <v>3.428867848778662</v>
      </c>
      <c r="K10" s="56">
        <v>437</v>
      </c>
      <c r="L10" s="56">
        <v>43.307685</v>
      </c>
      <c r="M10" s="10">
        <f t="shared" si="1"/>
        <v>9.910225400457666</v>
      </c>
      <c r="N10" s="56">
        <v>158</v>
      </c>
      <c r="O10" s="56">
        <v>6.3245553203</v>
      </c>
      <c r="P10" s="21">
        <v>4.0028831141</v>
      </c>
      <c r="Q10" s="60"/>
      <c r="R10" s="60"/>
      <c r="S10" s="62"/>
      <c r="V10" s="60"/>
      <c r="X10" s="60"/>
      <c r="Y10" s="41"/>
      <c r="Z10" s="58"/>
      <c r="AB10" s="60"/>
      <c r="AC10" s="68">
        <v>295.1</v>
      </c>
      <c r="AD10" s="68">
        <v>8.034</v>
      </c>
      <c r="AE10" s="55">
        <f t="shared" si="5"/>
        <v>2.722466960352423</v>
      </c>
      <c r="AF10" s="56">
        <v>433.3</v>
      </c>
      <c r="AG10" s="56">
        <v>7.601900347208508</v>
      </c>
      <c r="AH10" s="21">
        <f t="shared" si="2"/>
        <v>1.7544196508674146</v>
      </c>
      <c r="AI10" s="56">
        <v>305</v>
      </c>
      <c r="AJ10" s="56">
        <v>5.270462766947299</v>
      </c>
      <c r="AK10" s="21">
        <v>1.7280205793269832</v>
      </c>
      <c r="AL10" s="56">
        <v>211.9</v>
      </c>
      <c r="AM10" s="56">
        <v>3.871549</v>
      </c>
      <c r="AN10" s="10">
        <f t="shared" si="6"/>
        <v>1.8270641812175552</v>
      </c>
      <c r="AO10" s="56">
        <v>372</v>
      </c>
      <c r="AP10" s="56">
        <v>7.8881063775</v>
      </c>
      <c r="AQ10" s="21">
        <v>2.1204587036</v>
      </c>
      <c r="AR10" s="75">
        <v>320.6</v>
      </c>
      <c r="AS10" s="62">
        <v>2.9889</v>
      </c>
      <c r="AT10" s="62">
        <f t="shared" si="3"/>
        <v>0.9322832189644417</v>
      </c>
      <c r="AU10" s="71">
        <v>300.04723770000004</v>
      </c>
      <c r="AV10" s="60">
        <v>19.50276739005654</v>
      </c>
      <c r="AW10" s="60">
        <f>100*AV10/AU10</f>
        <v>6.499898995756206</v>
      </c>
      <c r="AX10" s="71">
        <v>217</v>
      </c>
      <c r="AY10" s="60">
        <v>6.749485577105529</v>
      </c>
      <c r="AZ10" s="60">
        <v>3.110362017099322</v>
      </c>
      <c r="BA10" s="71">
        <v>171.3</v>
      </c>
      <c r="BB10" s="60">
        <v>1.494434</v>
      </c>
      <c r="BC10" s="41">
        <f t="shared" si="4"/>
        <v>0.8724074722708699</v>
      </c>
      <c r="BD10" s="58">
        <v>254</v>
      </c>
      <c r="BE10" s="60">
        <v>5.1639777949</v>
      </c>
      <c r="BF10" s="60">
        <v>2.033062124</v>
      </c>
    </row>
    <row r="11" spans="1:58" ht="12.75">
      <c r="A11" s="2" t="s">
        <v>20</v>
      </c>
      <c r="B11" s="56">
        <v>192.5</v>
      </c>
      <c r="C11" s="56">
        <v>18.94</v>
      </c>
      <c r="D11" s="55">
        <f t="shared" si="0"/>
        <v>9.83896103896104</v>
      </c>
      <c r="E11" s="15">
        <v>37.3070556</v>
      </c>
      <c r="F11" s="15">
        <v>45.20153587982473</v>
      </c>
      <c r="G11" s="21"/>
      <c r="H11" s="56">
        <v>212</v>
      </c>
      <c r="I11" s="56">
        <v>7.888106377466155</v>
      </c>
      <c r="J11" s="21">
        <v>3.7208048950312054</v>
      </c>
      <c r="K11" s="56">
        <v>281.555556</v>
      </c>
      <c r="L11" s="56">
        <v>50.705303</v>
      </c>
      <c r="M11" s="10">
        <f>100*(L11/K11)</f>
        <v>18.008986830293626</v>
      </c>
      <c r="N11" s="56">
        <v>170</v>
      </c>
      <c r="O11" s="56">
        <v>6.6666666667</v>
      </c>
      <c r="P11" s="21">
        <v>3.9215686275</v>
      </c>
      <c r="Q11" s="60">
        <v>17.5</v>
      </c>
      <c r="R11" s="60">
        <v>0.7071000000000001</v>
      </c>
      <c r="S11" s="62"/>
      <c r="V11" s="60"/>
      <c r="W11" s="58">
        <v>17</v>
      </c>
      <c r="X11" s="60">
        <v>0</v>
      </c>
      <c r="Y11" s="41"/>
      <c r="Z11" s="58"/>
      <c r="AB11" s="60"/>
      <c r="AC11" s="68">
        <v>51.5</v>
      </c>
      <c r="AD11" s="68">
        <v>2.3688</v>
      </c>
      <c r="AE11" s="55">
        <f t="shared" si="5"/>
        <v>4.5996116504854365</v>
      </c>
      <c r="AF11" s="56">
        <v>137</v>
      </c>
      <c r="AG11" s="56">
        <v>4.570436400267363</v>
      </c>
      <c r="AH11" s="21">
        <f t="shared" si="2"/>
        <v>3.3360849636988053</v>
      </c>
      <c r="AI11" s="56">
        <v>62</v>
      </c>
      <c r="AJ11" s="56">
        <v>4.216370213557839</v>
      </c>
      <c r="AK11" s="21">
        <v>6.800597118641677</v>
      </c>
      <c r="AL11" s="56">
        <v>40.5</v>
      </c>
      <c r="AM11" s="56">
        <v>2.54951</v>
      </c>
      <c r="AN11" s="10">
        <f t="shared" si="6"/>
        <v>6.295086419753086</v>
      </c>
      <c r="AO11" s="56">
        <v>71</v>
      </c>
      <c r="AP11" s="56">
        <v>3.1622776602</v>
      </c>
      <c r="AQ11" s="21">
        <v>4.4539121974</v>
      </c>
      <c r="AR11" s="75">
        <v>89.7</v>
      </c>
      <c r="AS11" s="62">
        <v>1.7029</v>
      </c>
      <c r="AT11" s="62">
        <f t="shared" si="3"/>
        <v>1.8984392419175027</v>
      </c>
      <c r="AU11" s="71">
        <v>75.5855489</v>
      </c>
      <c r="AV11" s="60">
        <v>3.4450671704021936</v>
      </c>
      <c r="AW11" s="60">
        <f>100*AV11/AU11</f>
        <v>4.557838397072477</v>
      </c>
      <c r="AX11" s="71">
        <v>30</v>
      </c>
      <c r="AY11" s="60">
        <v>0</v>
      </c>
      <c r="AZ11" s="60"/>
      <c r="BA11" s="71">
        <v>49.9</v>
      </c>
      <c r="BB11" s="60">
        <v>1.100505</v>
      </c>
      <c r="BC11" s="41">
        <f t="shared" si="4"/>
        <v>2.205420841683367</v>
      </c>
      <c r="BD11" s="58">
        <v>40</v>
      </c>
      <c r="BE11" s="60">
        <v>0</v>
      </c>
      <c r="BF11" s="60"/>
    </row>
    <row r="12" spans="1:58" ht="12.75">
      <c r="A12" s="2" t="s">
        <v>21</v>
      </c>
      <c r="B12" s="56">
        <v>230.6</v>
      </c>
      <c r="C12" s="56">
        <v>25.342999999999996</v>
      </c>
      <c r="D12" s="55">
        <f t="shared" si="0"/>
        <v>10.990026019080657</v>
      </c>
      <c r="E12" s="15">
        <v>51.98340480000001</v>
      </c>
      <c r="F12" s="15">
        <v>55.43901645198644</v>
      </c>
      <c r="G12" s="21"/>
      <c r="H12" s="56">
        <v>264</v>
      </c>
      <c r="I12" s="56">
        <v>13.498971154211057</v>
      </c>
      <c r="J12" s="21">
        <v>5.11324664932237</v>
      </c>
      <c r="K12" s="56">
        <v>391.1</v>
      </c>
      <c r="L12" s="56">
        <v>56.569426</v>
      </c>
      <c r="M12" s="10">
        <f t="shared" si="1"/>
        <v>14.464184607517257</v>
      </c>
      <c r="N12" s="56">
        <v>198</v>
      </c>
      <c r="O12" s="56">
        <v>11.352924244</v>
      </c>
      <c r="P12" s="21">
        <v>5.7338001232</v>
      </c>
      <c r="Q12" s="60">
        <v>27.375</v>
      </c>
      <c r="R12" s="60">
        <v>3.42</v>
      </c>
      <c r="S12" s="62"/>
      <c r="V12" s="60"/>
      <c r="W12" s="42"/>
      <c r="X12" s="41"/>
      <c r="Y12" s="41"/>
      <c r="Z12" s="58"/>
      <c r="AB12" s="60"/>
      <c r="AC12" s="68">
        <v>93.4</v>
      </c>
      <c r="AD12" s="68">
        <v>3.8355</v>
      </c>
      <c r="AE12" s="55">
        <f t="shared" si="5"/>
        <v>4.106531049250535</v>
      </c>
      <c r="AF12" s="56">
        <v>149.6</v>
      </c>
      <c r="AG12" s="56">
        <v>3.5339622081862863</v>
      </c>
      <c r="AH12" s="21">
        <f t="shared" si="2"/>
        <v>2.3622742033330795</v>
      </c>
      <c r="AI12" s="56">
        <v>109</v>
      </c>
      <c r="AJ12" s="56">
        <v>5.676462121975467</v>
      </c>
      <c r="AK12" s="21">
        <v>5.207763414656392</v>
      </c>
      <c r="AL12" s="56">
        <v>68</v>
      </c>
      <c r="AM12" s="56">
        <v>2.494438</v>
      </c>
      <c r="AN12" s="10">
        <f t="shared" si="6"/>
        <v>3.6682911764705888</v>
      </c>
      <c r="AO12" s="56">
        <v>134</v>
      </c>
      <c r="AP12" s="56">
        <v>5.1639777949</v>
      </c>
      <c r="AQ12" s="21">
        <v>3.8537147723</v>
      </c>
      <c r="AR12" s="75">
        <v>385.8</v>
      </c>
      <c r="AS12" s="62">
        <v>3.7357</v>
      </c>
      <c r="AT12" s="62">
        <f t="shared" si="3"/>
        <v>0.9682996371176776</v>
      </c>
      <c r="AU12" s="71">
        <v>366.15683139999993</v>
      </c>
      <c r="AV12" s="60">
        <v>12.408368006677152</v>
      </c>
      <c r="AW12" s="60">
        <f>100*AV12/AU12</f>
        <v>3.3888123728932715</v>
      </c>
      <c r="AX12" s="71">
        <v>276</v>
      </c>
      <c r="AY12" s="60">
        <v>5.163977794943222</v>
      </c>
      <c r="AZ12" s="60">
        <v>1.8710064474431964</v>
      </c>
      <c r="BA12" s="71">
        <v>207.1</v>
      </c>
      <c r="BB12" s="60">
        <v>1.66333</v>
      </c>
      <c r="BC12" s="41">
        <f t="shared" si="4"/>
        <v>0.8031530661516175</v>
      </c>
      <c r="BD12" s="58">
        <v>320</v>
      </c>
      <c r="BE12" s="60">
        <v>6.6666666667</v>
      </c>
      <c r="BF12" s="60">
        <v>2.0833333333</v>
      </c>
    </row>
    <row r="13" spans="1:58" ht="12.75">
      <c r="A13" s="2" t="s">
        <v>22</v>
      </c>
      <c r="B13" s="56">
        <v>157.2</v>
      </c>
      <c r="C13" s="56">
        <v>24.8319</v>
      </c>
      <c r="D13" s="55">
        <f t="shared" si="0"/>
        <v>15.796374045801528</v>
      </c>
      <c r="E13" s="56">
        <v>188.3278092</v>
      </c>
      <c r="F13" s="56">
        <v>58.19007715358329</v>
      </c>
      <c r="G13" s="21">
        <f>100*F13/E13</f>
        <v>30.898292398116684</v>
      </c>
      <c r="H13" s="56">
        <v>286</v>
      </c>
      <c r="I13" s="56">
        <v>10.749676997731399</v>
      </c>
      <c r="J13" s="21">
        <v>3.7586283208851046</v>
      </c>
      <c r="K13" s="56">
        <v>295.8</v>
      </c>
      <c r="L13" s="56">
        <v>23.174699000000004</v>
      </c>
      <c r="M13" s="10">
        <f t="shared" si="1"/>
        <v>7.8345838404327255</v>
      </c>
      <c r="N13" s="56">
        <v>271</v>
      </c>
      <c r="O13" s="56">
        <v>14.491376746</v>
      </c>
      <c r="P13" s="21">
        <v>5.3473714931</v>
      </c>
      <c r="Q13" s="60">
        <v>30.333299999999998</v>
      </c>
      <c r="R13" s="60">
        <v>2.3094</v>
      </c>
      <c r="S13" s="62"/>
      <c r="V13" s="60"/>
      <c r="X13" s="60"/>
      <c r="Y13" s="60"/>
      <c r="Z13" s="58">
        <v>40</v>
      </c>
      <c r="AB13" s="60"/>
      <c r="AC13" s="68">
        <v>163</v>
      </c>
      <c r="AD13" s="68">
        <v>5.7349</v>
      </c>
      <c r="AE13" s="55">
        <f t="shared" si="5"/>
        <v>3.5183435582822082</v>
      </c>
      <c r="AF13" s="56">
        <v>239.1</v>
      </c>
      <c r="AG13" s="56">
        <v>9.243015380996251</v>
      </c>
      <c r="AH13" s="21">
        <f t="shared" si="2"/>
        <v>3.86575298243256</v>
      </c>
      <c r="AI13" s="56">
        <v>178</v>
      </c>
      <c r="AJ13" s="56">
        <v>4.216370213557839</v>
      </c>
      <c r="AK13" s="21">
        <v>2.3687473109875503</v>
      </c>
      <c r="AL13" s="56">
        <v>105.1</v>
      </c>
      <c r="AM13" s="56">
        <v>4.483302</v>
      </c>
      <c r="AN13" s="10">
        <f t="shared" si="6"/>
        <v>4.265748810656518</v>
      </c>
      <c r="AO13" s="56">
        <v>215</v>
      </c>
      <c r="AP13" s="56">
        <v>5.2704627669</v>
      </c>
      <c r="AQ13" s="21">
        <v>2.4513780311</v>
      </c>
      <c r="AR13" s="75">
        <v>13.9</v>
      </c>
      <c r="AS13" s="62">
        <v>1.4490999999999998</v>
      </c>
      <c r="AT13" s="62">
        <f t="shared" si="3"/>
        <v>10.425179856115106</v>
      </c>
      <c r="AU13" s="72">
        <v>7.699213600000001</v>
      </c>
      <c r="AV13" s="31">
        <v>10.82528773213512</v>
      </c>
      <c r="AW13" s="60"/>
      <c r="AX13" s="71"/>
      <c r="AY13" s="60"/>
      <c r="AZ13" s="60"/>
      <c r="BA13" s="76"/>
      <c r="BB13" s="41"/>
      <c r="BC13" s="41"/>
      <c r="BE13" s="60"/>
      <c r="BF13" s="60"/>
    </row>
    <row r="14" spans="2:58" ht="12.75">
      <c r="B14" s="68"/>
      <c r="C14" s="68"/>
      <c r="D14" s="19"/>
      <c r="G14" s="21"/>
      <c r="J14" s="21"/>
      <c r="M14" s="21"/>
      <c r="P14" s="21"/>
      <c r="Q14" s="60"/>
      <c r="R14" s="60"/>
      <c r="S14" s="60"/>
      <c r="V14" s="60"/>
      <c r="X14" s="60"/>
      <c r="Y14" s="60"/>
      <c r="Z14" s="58"/>
      <c r="AB14" s="60"/>
      <c r="AC14" s="68"/>
      <c r="AD14" s="68"/>
      <c r="AE14" s="19"/>
      <c r="AH14" s="21"/>
      <c r="AK14" s="21"/>
      <c r="AN14" s="21"/>
      <c r="AQ14" s="21"/>
      <c r="AR14" s="73"/>
      <c r="AS14" s="65"/>
      <c r="AT14" s="65"/>
      <c r="AW14" s="60"/>
      <c r="AX14" s="71"/>
      <c r="AY14" s="60"/>
      <c r="AZ14" s="60"/>
      <c r="BA14" s="71"/>
      <c r="BB14" s="60"/>
      <c r="BC14" s="60"/>
      <c r="BE14" s="60"/>
      <c r="BF14" s="60"/>
    </row>
    <row r="15" spans="1:58" s="7" customFormat="1" ht="12.75">
      <c r="A15" s="6" t="s">
        <v>38</v>
      </c>
      <c r="B15" s="78"/>
      <c r="C15" s="78"/>
      <c r="D15" s="25">
        <f>AVERAGE(D4:D13)</f>
        <v>11.787897873591037</v>
      </c>
      <c r="E15" s="78"/>
      <c r="F15" s="78"/>
      <c r="G15" s="25">
        <f>AVERAGE(G4:G13)</f>
        <v>32.135066435456245</v>
      </c>
      <c r="H15" s="78"/>
      <c r="I15" s="78"/>
      <c r="J15" s="25">
        <f>AVERAGE(J4:J13)</f>
        <v>4.044790790787619</v>
      </c>
      <c r="K15" s="78"/>
      <c r="L15" s="78"/>
      <c r="M15" s="25">
        <f>AVERAGE(M4:M13)</f>
        <v>11.61073783707063</v>
      </c>
      <c r="N15" s="78"/>
      <c r="O15" s="78"/>
      <c r="P15" s="25">
        <f>AVERAGE(P4:P13)</f>
        <v>5.7977338524799995</v>
      </c>
      <c r="S15" s="25">
        <f>AVERAGE(S4:S13)</f>
        <v>8.300258843830887</v>
      </c>
      <c r="U15" s="25"/>
      <c r="Y15" s="25">
        <f>AVERAGE(Y4:Y13)</f>
        <v>5.914704270749397</v>
      </c>
      <c r="Z15" s="81"/>
      <c r="AA15" s="24"/>
      <c r="AB15" s="25">
        <f>AVERAGE(AB4:AB13)</f>
        <v>17.143053326</v>
      </c>
      <c r="AC15" s="78"/>
      <c r="AD15" s="78"/>
      <c r="AE15" s="25">
        <f>AVERAGE(AE4:AE13)</f>
        <v>3.356001024865764</v>
      </c>
      <c r="AF15" s="78"/>
      <c r="AG15" s="78"/>
      <c r="AH15" s="25">
        <f>AVERAGE(AH4:AH13)</f>
        <v>3.407364835833026</v>
      </c>
      <c r="AI15" s="78"/>
      <c r="AJ15" s="78"/>
      <c r="AK15" s="25">
        <f>AVERAGE(AK4:AK13)</f>
        <v>3.658592056990365</v>
      </c>
      <c r="AL15" s="78"/>
      <c r="AM15" s="78"/>
      <c r="AN15" s="25">
        <f>AVERAGE(AN4:AN13)</f>
        <v>3.797026913608952</v>
      </c>
      <c r="AO15" s="80"/>
      <c r="AP15" s="80"/>
      <c r="AQ15" s="25">
        <f>AVERAGE(AQ4:AQ13)</f>
        <v>3.596976643966667</v>
      </c>
      <c r="AR15" s="78"/>
      <c r="AT15" s="25">
        <f>AVERAGE(AT4:AT13)</f>
        <v>2.329052703576683</v>
      </c>
      <c r="AU15" s="78"/>
      <c r="AV15" s="25"/>
      <c r="AW15" s="25">
        <f>AVERAGE(AW4:AW13)</f>
        <v>7.6778899108506815</v>
      </c>
      <c r="AZ15" s="25">
        <f>AVERAGE(AZ4:AZ13)</f>
        <v>5.1537553141306605</v>
      </c>
      <c r="BC15" s="25">
        <f>AVERAGE(BC4:BC13)</f>
        <v>1.3236591478107163</v>
      </c>
      <c r="BF15" s="25">
        <f>AVERAGE(BF4:BF13)</f>
        <v>4.132449478014286</v>
      </c>
    </row>
    <row r="16" spans="34:48" ht="12.75">
      <c r="AH16" s="21"/>
      <c r="AS16" s="58"/>
      <c r="AV16" s="60"/>
    </row>
    <row r="17" spans="1:58" s="4" customFormat="1" ht="12.75">
      <c r="A17" s="82" t="s">
        <v>39</v>
      </c>
      <c r="D17" s="4">
        <f>AVERAGE(D15,G15,J15,M15,P15)</f>
        <v>13.075245357877105</v>
      </c>
      <c r="Q17" s="28"/>
      <c r="R17" s="28"/>
      <c r="S17" s="28">
        <f>AVERAGE(S15,Y15,AB15)</f>
        <v>10.452672146860095</v>
      </c>
      <c r="T17" s="28"/>
      <c r="U17" s="28"/>
      <c r="V17" s="28"/>
      <c r="W17" s="28"/>
      <c r="X17" s="28"/>
      <c r="Y17" s="28"/>
      <c r="Z17" s="28"/>
      <c r="AA17" s="28"/>
      <c r="AB17" s="28"/>
      <c r="AE17" s="4">
        <f>AVERAGE(AE15,AH15,AK15,AN15,AQ15)</f>
        <v>3.563192295052955</v>
      </c>
      <c r="AR17" s="28"/>
      <c r="AS17" s="28"/>
      <c r="AT17" s="28">
        <f>AVERAGE(AT15,AW15,AZ15,BC15,BF15)</f>
        <v>4.123361310876605</v>
      </c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</row>
    <row r="18" spans="1:58" s="4" customFormat="1" ht="12.75">
      <c r="A18" s="82" t="s">
        <v>40</v>
      </c>
      <c r="D18" s="4">
        <f>STDEV(D15,G15,J15,M15,P15)</f>
        <v>11.198103731576401</v>
      </c>
      <c r="Q18" s="28"/>
      <c r="R18" s="28"/>
      <c r="S18" s="28">
        <f>STDEV(S15,Y15,AB15)</f>
        <v>5.915540372352268</v>
      </c>
      <c r="T18" s="28"/>
      <c r="U18" s="28"/>
      <c r="V18" s="28"/>
      <c r="W18" s="28"/>
      <c r="X18" s="28"/>
      <c r="Y18" s="28"/>
      <c r="Z18" s="28"/>
      <c r="AA18" s="28"/>
      <c r="AB18" s="28"/>
      <c r="AE18" s="4">
        <f>STDEV(AE15,AH15,AK15,AN15,AQ15)</f>
        <v>0.18174951522162594</v>
      </c>
      <c r="AR18" s="28"/>
      <c r="AS18" s="28"/>
      <c r="AT18" s="28">
        <f>STDEV(AT15,AW15,AZ15,BC15,BF15)</f>
        <v>2.4876868545329365</v>
      </c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</row>
  </sheetData>
  <mergeCells count="23">
    <mergeCell ref="B2:D2"/>
    <mergeCell ref="AU2:AW2"/>
    <mergeCell ref="AF2:AH2"/>
    <mergeCell ref="B1:P1"/>
    <mergeCell ref="Q1:AB1"/>
    <mergeCell ref="AC1:AQ1"/>
    <mergeCell ref="AR1:BF1"/>
    <mergeCell ref="BA2:BC2"/>
    <mergeCell ref="BD2:BF2"/>
    <mergeCell ref="Q2:S2"/>
    <mergeCell ref="E2:G2"/>
    <mergeCell ref="AL2:AN2"/>
    <mergeCell ref="AO2:AQ2"/>
    <mergeCell ref="AR2:AT2"/>
    <mergeCell ref="H2:J2"/>
    <mergeCell ref="K2:M2"/>
    <mergeCell ref="N2:P2"/>
    <mergeCell ref="T2:V2"/>
    <mergeCell ref="AX2:AZ2"/>
    <mergeCell ref="W2:Y2"/>
    <mergeCell ref="Z2:AB2"/>
    <mergeCell ref="AC2:AE2"/>
    <mergeCell ref="AI2:A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Geological Survey of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Gwendy Hall</dc:creator>
  <cp:keywords/>
  <dc:description/>
  <cp:lastModifiedBy>Gwendy Hall</cp:lastModifiedBy>
  <dcterms:created xsi:type="dcterms:W3CDTF">2011-05-31T23:45:22Z</dcterms:created>
  <dcterms:modified xsi:type="dcterms:W3CDTF">2011-06-09T21:11:57Z</dcterms:modified>
  <cp:category/>
  <cp:version/>
  <cp:contentType/>
  <cp:contentStatus/>
</cp:coreProperties>
</file>