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20" windowHeight="11004" activeTab="2"/>
  </bookViews>
  <sheets>
    <sheet name="Ag-Bi" sheetId="1" r:id="rId1"/>
    <sheet name="Ca-Cu" sheetId="2" r:id="rId2"/>
    <sheet name="Fe-Mn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Gwendy Hall</author>
  </authors>
  <commentList>
    <comment ref="H9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All 10 readings 30.0</t>
        </r>
      </text>
    </comment>
  </commentList>
</comments>
</file>

<file path=xl/sharedStrings.xml><?xml version="1.0" encoding="utf-8"?>
<sst xmlns="http://schemas.openxmlformats.org/spreadsheetml/2006/main" count="300" uniqueCount="40">
  <si>
    <t>Ag</t>
  </si>
  <si>
    <t>As</t>
  </si>
  <si>
    <t>Ba</t>
  </si>
  <si>
    <t>Bi</t>
  </si>
  <si>
    <t>Cd</t>
  </si>
  <si>
    <t>Cl</t>
  </si>
  <si>
    <t>Co</t>
  </si>
  <si>
    <t>Cr</t>
  </si>
  <si>
    <t>Cu</t>
  </si>
  <si>
    <t>Hg</t>
  </si>
  <si>
    <t>Mn</t>
  </si>
  <si>
    <t>SAMPLE</t>
  </si>
  <si>
    <t>Mean</t>
  </si>
  <si>
    <t>SD</t>
  </si>
  <si>
    <t>CV</t>
  </si>
  <si>
    <t>BHVO-1</t>
  </si>
  <si>
    <t>GSR-6</t>
  </si>
  <si>
    <t>LKSD-4</t>
  </si>
  <si>
    <t>MRG-1</t>
  </si>
  <si>
    <t>NIST-2709</t>
  </si>
  <si>
    <t>NIST-2710</t>
  </si>
  <si>
    <t>NIST-2711</t>
  </si>
  <si>
    <t>SGR-1</t>
  </si>
  <si>
    <t>TILL-2</t>
  </si>
  <si>
    <t>UM-4</t>
  </si>
  <si>
    <t>Ca, %</t>
  </si>
  <si>
    <t>K, %</t>
  </si>
  <si>
    <t>Mg, %</t>
  </si>
  <si>
    <t>BT-B-M</t>
  </si>
  <si>
    <t>HH-C-M</t>
  </si>
  <si>
    <t>HH-A-M</t>
  </si>
  <si>
    <t>BT-A-M</t>
  </si>
  <si>
    <t>HH-B-M</t>
  </si>
  <si>
    <t>Hf</t>
  </si>
  <si>
    <t>Al, %</t>
  </si>
  <si>
    <t>Fe, %</t>
  </si>
  <si>
    <t>Mean RSD</t>
  </si>
  <si>
    <t>Mean of means</t>
  </si>
  <si>
    <t>SD of mean of means</t>
  </si>
  <si>
    <t>Elements in ppm unless otherwise noted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</si>
</sst>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4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/>
    </xf>
    <xf numFmtId="164" fontId="7" fillId="0" borderId="0" xfId="0" applyNumberFormat="1" applyFont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7" fillId="2" borderId="0" xfId="0" applyNumberFormat="1" applyFont="1" applyFill="1" applyBorder="1" applyAlignment="1">
      <alignment horizontal="center" wrapText="1"/>
    </xf>
    <xf numFmtId="1" fontId="5" fillId="2" borderId="0" xfId="0" applyNumberFormat="1" applyFont="1" applyFill="1" applyBorder="1" applyAlignment="1">
      <alignment horizontal="center" wrapText="1"/>
    </xf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 wrapText="1"/>
    </xf>
    <xf numFmtId="1" fontId="1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/>
    </xf>
    <xf numFmtId="166" fontId="1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3" fillId="2" borderId="0" xfId="0" applyNumberFormat="1" applyFont="1" applyFill="1" applyBorder="1" applyAlignment="1">
      <alignment/>
    </xf>
    <xf numFmtId="2" fontId="7" fillId="2" borderId="0" xfId="0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/>
    </xf>
    <xf numFmtId="2" fontId="1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miro%20XRF\AB%20reports\Precision%20study\Final%20precision%20files\Precision%20Study%20Tables_21Feb2011%20Hall%20altered%20Innov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P6000 with n"/>
      <sheetName val="DP6000copied links_  3sigFx"/>
      <sheetName val="DP soil for P table"/>
      <sheetName val="DP6000 3-beam Hall"/>
      <sheetName val="DP Mining for P table"/>
      <sheetName val="DP6000 mining Hall"/>
      <sheetName val="DP6000_Table"/>
      <sheetName val="X5000  with n"/>
      <sheetName val="X5000_copiedlinks_3sigFx"/>
      <sheetName val="5000 mm for P table"/>
      <sheetName val="X5000 Mining Hall"/>
      <sheetName val="5000 soil for P table"/>
      <sheetName val="3-beam soil X5000 Hall"/>
      <sheetName val="X5000_Table"/>
    </sheetNames>
    <sheetDataSet>
      <sheetData sheetId="0">
        <row r="6">
          <cell r="C6" t="str">
            <v>Mean</v>
          </cell>
          <cell r="D6" t="str">
            <v>SD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1"/>
  <sheetViews>
    <sheetView workbookViewId="0" topLeftCell="A1">
      <pane xSplit="1" ySplit="3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2" sqref="M32"/>
    </sheetView>
  </sheetViews>
  <sheetFormatPr defaultColWidth="9.140625" defaultRowHeight="12.75"/>
  <cols>
    <col min="1" max="1" width="11.00390625" style="10" customWidth="1"/>
    <col min="2" max="7" width="7.7109375" style="25" customWidth="1"/>
    <col min="8" max="8" width="7.7109375" style="24" customWidth="1"/>
    <col min="9" max="10" width="7.7109375" style="25" customWidth="1"/>
    <col min="11" max="11" width="7.7109375" style="24" customWidth="1"/>
    <col min="12" max="13" width="7.7109375" style="25" customWidth="1"/>
    <col min="14" max="14" width="7.7109375" style="3" customWidth="1"/>
    <col min="15" max="16" width="7.7109375" style="2" customWidth="1"/>
    <col min="17" max="18" width="7.7109375" style="3" customWidth="1"/>
    <col min="19" max="19" width="7.7109375" style="2" customWidth="1"/>
    <col min="20" max="20" width="7.7109375" style="3" customWidth="1"/>
    <col min="21" max="22" width="7.7109375" style="2" customWidth="1"/>
    <col min="23" max="37" width="7.7109375" style="25" customWidth="1"/>
    <col min="38" max="39" width="7.7109375" style="40" customWidth="1"/>
    <col min="40" max="40" width="7.7109375" style="2" customWidth="1"/>
    <col min="41" max="42" width="7.7109375" style="40" customWidth="1"/>
    <col min="43" max="43" width="7.7109375" style="1" customWidth="1"/>
    <col min="44" max="44" width="7.7109375" style="43" customWidth="1"/>
    <col min="45" max="45" width="7.7109375" style="25" customWidth="1"/>
    <col min="46" max="46" width="7.7109375" style="24" customWidth="1"/>
    <col min="47" max="47" width="7.7109375" style="43" customWidth="1"/>
    <col min="48" max="48" width="7.7109375" style="25" customWidth="1"/>
    <col min="49" max="49" width="7.7109375" style="24" customWidth="1"/>
    <col min="50" max="50" width="7.7109375" style="43" customWidth="1"/>
    <col min="51" max="51" width="7.7109375" style="25" customWidth="1"/>
    <col min="52" max="52" width="7.7109375" style="24" customWidth="1"/>
    <col min="53" max="53" width="7.7109375" style="43" customWidth="1"/>
    <col min="54" max="54" width="7.7109375" style="25" customWidth="1"/>
    <col min="55" max="55" width="7.7109375" style="24" customWidth="1"/>
    <col min="56" max="16384" width="7.7109375" style="1" customWidth="1"/>
  </cols>
  <sheetData>
    <row r="1" spans="1:55" s="4" customFormat="1" ht="12.75">
      <c r="A1" s="10"/>
      <c r="B1" s="86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89" t="s">
        <v>34</v>
      </c>
      <c r="O1" s="90"/>
      <c r="P1" s="90"/>
      <c r="Q1" s="90"/>
      <c r="R1" s="90"/>
      <c r="S1" s="90"/>
      <c r="T1" s="90"/>
      <c r="U1" s="90"/>
      <c r="V1" s="90"/>
      <c r="W1" s="85" t="s">
        <v>1</v>
      </c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87" t="s">
        <v>2</v>
      </c>
      <c r="AM1" s="90"/>
      <c r="AN1" s="90"/>
      <c r="AO1" s="90"/>
      <c r="AP1" s="90"/>
      <c r="AQ1" s="90"/>
      <c r="AR1" s="85" t="s">
        <v>3</v>
      </c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</row>
    <row r="2" spans="1:55" s="9" customFormat="1" ht="15" customHeight="1">
      <c r="A2" s="11"/>
      <c r="B2" s="84" t="s">
        <v>30</v>
      </c>
      <c r="C2" s="85"/>
      <c r="D2" s="85"/>
      <c r="E2" s="86" t="s">
        <v>32</v>
      </c>
      <c r="F2" s="86"/>
      <c r="G2" s="86"/>
      <c r="H2" s="85" t="s">
        <v>29</v>
      </c>
      <c r="I2" s="85"/>
      <c r="J2" s="85"/>
      <c r="K2" s="86" t="s">
        <v>28</v>
      </c>
      <c r="L2" s="86"/>
      <c r="M2" s="86"/>
      <c r="N2" s="92" t="s">
        <v>29</v>
      </c>
      <c r="O2" s="92"/>
      <c r="P2" s="92"/>
      <c r="Q2" s="62" t="s">
        <v>31</v>
      </c>
      <c r="R2" s="62"/>
      <c r="S2" s="87"/>
      <c r="T2" s="60" t="s">
        <v>28</v>
      </c>
      <c r="U2" s="60"/>
      <c r="V2" s="60"/>
      <c r="W2" s="84" t="s">
        <v>30</v>
      </c>
      <c r="X2" s="85"/>
      <c r="Y2" s="85"/>
      <c r="Z2" s="86" t="s">
        <v>32</v>
      </c>
      <c r="AA2" s="86"/>
      <c r="AB2" s="86"/>
      <c r="AC2" s="85" t="s">
        <v>29</v>
      </c>
      <c r="AD2" s="85"/>
      <c r="AE2" s="85"/>
      <c r="AF2" s="61" t="s">
        <v>31</v>
      </c>
      <c r="AG2" s="61"/>
      <c r="AH2" s="86"/>
      <c r="AI2" s="86" t="s">
        <v>28</v>
      </c>
      <c r="AJ2" s="86"/>
      <c r="AK2" s="86"/>
      <c r="AL2" s="92" t="s">
        <v>29</v>
      </c>
      <c r="AM2" s="92"/>
      <c r="AN2" s="92"/>
      <c r="AO2" s="60" t="s">
        <v>28</v>
      </c>
      <c r="AP2" s="60"/>
      <c r="AQ2" s="60"/>
      <c r="AR2" s="84" t="s">
        <v>30</v>
      </c>
      <c r="AS2" s="85"/>
      <c r="AT2" s="85"/>
      <c r="AU2" s="85" t="s">
        <v>29</v>
      </c>
      <c r="AV2" s="85"/>
      <c r="AW2" s="85"/>
      <c r="AX2" s="61" t="s">
        <v>31</v>
      </c>
      <c r="AY2" s="61"/>
      <c r="AZ2" s="86"/>
      <c r="BA2" s="86" t="s">
        <v>28</v>
      </c>
      <c r="BB2" s="86"/>
      <c r="BC2" s="86"/>
    </row>
    <row r="3" spans="1:55" s="4" customFormat="1" ht="12.75">
      <c r="A3" s="10" t="s">
        <v>11</v>
      </c>
      <c r="B3" s="23" t="str">
        <f>'[1]DP6000 with n'!$C$6</f>
        <v>Mean</v>
      </c>
      <c r="C3" s="23" t="str">
        <f>'[1]DP6000 with n'!$D$6</f>
        <v>SD</v>
      </c>
      <c r="D3" s="23" t="s">
        <v>14</v>
      </c>
      <c r="E3" s="22" t="s">
        <v>12</v>
      </c>
      <c r="F3" s="22" t="s">
        <v>13</v>
      </c>
      <c r="G3" s="23" t="s">
        <v>14</v>
      </c>
      <c r="H3" s="20" t="s">
        <v>12</v>
      </c>
      <c r="I3" s="22" t="s">
        <v>13</v>
      </c>
      <c r="J3" s="22" t="s">
        <v>14</v>
      </c>
      <c r="K3" s="20" t="s">
        <v>12</v>
      </c>
      <c r="L3" s="22" t="s">
        <v>13</v>
      </c>
      <c r="M3" s="22" t="s">
        <v>14</v>
      </c>
      <c r="N3" s="6" t="s">
        <v>12</v>
      </c>
      <c r="O3" s="6" t="s">
        <v>13</v>
      </c>
      <c r="P3" s="5" t="s">
        <v>14</v>
      </c>
      <c r="Q3" s="30" t="s">
        <v>12</v>
      </c>
      <c r="R3" s="30" t="s">
        <v>13</v>
      </c>
      <c r="S3" s="19" t="s">
        <v>14</v>
      </c>
      <c r="T3" s="6" t="s">
        <v>12</v>
      </c>
      <c r="U3" s="6" t="s">
        <v>13</v>
      </c>
      <c r="V3" s="5" t="s">
        <v>14</v>
      </c>
      <c r="W3" s="23" t="str">
        <f>'[1]DP6000 with n'!$C$6</f>
        <v>Mean</v>
      </c>
      <c r="X3" s="23" t="str">
        <f>'[1]DP6000 with n'!$D$6</f>
        <v>SD</v>
      </c>
      <c r="Y3" s="23" t="s">
        <v>14</v>
      </c>
      <c r="Z3" s="22" t="s">
        <v>12</v>
      </c>
      <c r="AA3" s="22" t="s">
        <v>13</v>
      </c>
      <c r="AB3" s="23" t="s">
        <v>14</v>
      </c>
      <c r="AC3" s="22" t="s">
        <v>12</v>
      </c>
      <c r="AD3" s="22" t="s">
        <v>13</v>
      </c>
      <c r="AE3" s="22" t="s">
        <v>14</v>
      </c>
      <c r="AF3" s="23" t="s">
        <v>12</v>
      </c>
      <c r="AG3" s="23" t="s">
        <v>13</v>
      </c>
      <c r="AH3" s="23" t="s">
        <v>14</v>
      </c>
      <c r="AI3" s="22" t="s">
        <v>12</v>
      </c>
      <c r="AJ3" s="22" t="s">
        <v>13</v>
      </c>
      <c r="AK3" s="22" t="s">
        <v>14</v>
      </c>
      <c r="AL3" s="39" t="s">
        <v>12</v>
      </c>
      <c r="AM3" s="39" t="s">
        <v>13</v>
      </c>
      <c r="AN3" s="5" t="s">
        <v>14</v>
      </c>
      <c r="AO3" s="39" t="s">
        <v>12</v>
      </c>
      <c r="AP3" s="39" t="s">
        <v>13</v>
      </c>
      <c r="AQ3" s="5" t="s">
        <v>14</v>
      </c>
      <c r="AR3" s="41" t="str">
        <f>'[1]DP6000 with n'!$C$6</f>
        <v>Mean</v>
      </c>
      <c r="AS3" s="23" t="str">
        <f>'[1]DP6000 with n'!$D$6</f>
        <v>SD</v>
      </c>
      <c r="AT3" s="23" t="s">
        <v>14</v>
      </c>
      <c r="AU3" s="45" t="s">
        <v>12</v>
      </c>
      <c r="AV3" s="22" t="s">
        <v>13</v>
      </c>
      <c r="AW3" s="22" t="s">
        <v>14</v>
      </c>
      <c r="AX3" s="41" t="s">
        <v>12</v>
      </c>
      <c r="AY3" s="23" t="s">
        <v>13</v>
      </c>
      <c r="AZ3" s="23" t="s">
        <v>14</v>
      </c>
      <c r="BA3" s="45" t="s">
        <v>12</v>
      </c>
      <c r="BB3" s="22" t="s">
        <v>13</v>
      </c>
      <c r="BC3" s="22" t="s">
        <v>14</v>
      </c>
    </row>
    <row r="4" spans="1:55" ht="12.75">
      <c r="A4" s="10" t="s">
        <v>15</v>
      </c>
      <c r="B4" s="26">
        <v>7.334</v>
      </c>
      <c r="C4" s="26">
        <v>0.17024166000000002</v>
      </c>
      <c r="D4" s="26">
        <f>C4/B4*100</f>
        <v>2.321266157622035</v>
      </c>
      <c r="E4" s="25">
        <v>7.319541330000002</v>
      </c>
      <c r="F4" s="25">
        <v>0.3800547954740651</v>
      </c>
      <c r="G4" s="25">
        <f>100*F4/E4</f>
        <v>5.192330753244958</v>
      </c>
      <c r="K4" s="24">
        <v>288</v>
      </c>
      <c r="L4" s="25">
        <v>6.3245553203</v>
      </c>
      <c r="M4" s="25">
        <v>2.1960261529</v>
      </c>
      <c r="N4" s="3">
        <v>9.725</v>
      </c>
      <c r="O4" s="3">
        <v>0.6351701434349001</v>
      </c>
      <c r="P4" s="2">
        <v>6.531312528893575</v>
      </c>
      <c r="Q4" s="13">
        <v>7.415</v>
      </c>
      <c r="R4" s="13">
        <v>0.4183100923</v>
      </c>
      <c r="S4" s="12">
        <f>R4/Q4*100</f>
        <v>5.6414038071476735</v>
      </c>
      <c r="T4" s="3">
        <v>6.5237</v>
      </c>
      <c r="U4" s="3">
        <v>0.1773095535</v>
      </c>
      <c r="V4" s="2">
        <v>2.7179292969</v>
      </c>
      <c r="W4" s="25">
        <v>14.2</v>
      </c>
      <c r="X4" s="25">
        <v>1.6193000000000002</v>
      </c>
      <c r="Y4" s="26">
        <f>X4/W4*100</f>
        <v>11.403521126760566</v>
      </c>
      <c r="AF4" s="35"/>
      <c r="AG4" s="35"/>
      <c r="AH4" s="35"/>
      <c r="AL4" s="40">
        <v>246</v>
      </c>
      <c r="AM4" s="40">
        <v>17.76388345929897</v>
      </c>
      <c r="AN4" s="2">
        <v>7.221090837113403</v>
      </c>
      <c r="AO4" s="40">
        <v>438</v>
      </c>
      <c r="AP4" s="40">
        <v>19.321835662</v>
      </c>
      <c r="AQ4" s="2">
        <v>4.4113780049</v>
      </c>
      <c r="AR4" s="42"/>
      <c r="AS4" s="26"/>
      <c r="AT4" s="26"/>
      <c r="AW4" s="25"/>
      <c r="AX4" s="43">
        <v>7.888889000000001</v>
      </c>
      <c r="AY4" s="25">
        <v>0.781736</v>
      </c>
      <c r="AZ4" s="35"/>
      <c r="BC4" s="25"/>
    </row>
    <row r="5" spans="1:55" ht="12.75">
      <c r="A5" s="10" t="s">
        <v>16</v>
      </c>
      <c r="B5" s="26">
        <v>2.503</v>
      </c>
      <c r="C5" s="26">
        <v>0.08206366</v>
      </c>
      <c r="D5" s="26">
        <f aca="true" t="shared" si="0" ref="D5:D13">C5/B5*100</f>
        <v>3.278612065521374</v>
      </c>
      <c r="E5" s="25">
        <v>3.59361429</v>
      </c>
      <c r="F5" s="25">
        <v>0.13509442070682443</v>
      </c>
      <c r="G5" s="25">
        <f aca="true" t="shared" si="1" ref="G5:G13">100*F5/E5</f>
        <v>3.7592910592200597</v>
      </c>
      <c r="K5" s="24">
        <v>255</v>
      </c>
      <c r="L5" s="25">
        <v>5.2704627669</v>
      </c>
      <c r="M5" s="25">
        <v>2.0668481439</v>
      </c>
      <c r="N5" s="3">
        <v>3.8486666666666665</v>
      </c>
      <c r="O5" s="3">
        <v>0.2771935244553883</v>
      </c>
      <c r="P5" s="2">
        <v>7.202326116110903</v>
      </c>
      <c r="Q5" s="13">
        <v>3.03</v>
      </c>
      <c r="R5" s="13">
        <v>0.6289850731000001</v>
      </c>
      <c r="S5" s="12">
        <f aca="true" t="shared" si="2" ref="S5:S13">R5/Q5*100</f>
        <v>20.758583270627064</v>
      </c>
      <c r="T5" s="3">
        <v>2.1263</v>
      </c>
      <c r="U5" s="3">
        <v>0.0471829772</v>
      </c>
      <c r="V5" s="2">
        <v>2.2190178788</v>
      </c>
      <c r="Y5" s="26"/>
      <c r="AF5" s="35"/>
      <c r="AG5" s="35"/>
      <c r="AH5" s="35"/>
      <c r="AL5" s="40">
        <v>218.88888888888889</v>
      </c>
      <c r="AM5" s="40">
        <v>13.642254619787417</v>
      </c>
      <c r="AN5" s="2">
        <v>6.23250211056278</v>
      </c>
      <c r="AO5" s="40">
        <v>393</v>
      </c>
      <c r="AP5" s="40">
        <v>12.51665557</v>
      </c>
      <c r="AQ5" s="2">
        <v>3.1848996362</v>
      </c>
      <c r="AR5" s="42"/>
      <c r="AS5" s="26"/>
      <c r="AT5" s="26"/>
      <c r="AW5" s="25"/>
      <c r="AX5" s="43">
        <v>9.4</v>
      </c>
      <c r="AY5" s="25">
        <v>0.8432740000000001</v>
      </c>
      <c r="AZ5" s="35">
        <f>AY5/AX5*100</f>
        <v>8.971000000000002</v>
      </c>
      <c r="BC5" s="25"/>
    </row>
    <row r="6" spans="1:55" ht="12.75">
      <c r="A6" s="10" t="s">
        <v>17</v>
      </c>
      <c r="B6" s="26">
        <v>2.394</v>
      </c>
      <c r="C6" s="26">
        <v>0.06669999</v>
      </c>
      <c r="D6" s="26">
        <f t="shared" si="0"/>
        <v>2.7861315789473684</v>
      </c>
      <c r="E6" s="25">
        <v>2.2614895230000003</v>
      </c>
      <c r="F6" s="25">
        <v>0.1297126912232262</v>
      </c>
      <c r="G6" s="25">
        <f t="shared" si="1"/>
        <v>5.735719308182096</v>
      </c>
      <c r="K6" s="24">
        <v>62</v>
      </c>
      <c r="L6" s="25">
        <v>4.2163702136</v>
      </c>
      <c r="M6" s="25">
        <v>6.8005971186</v>
      </c>
      <c r="N6" s="3">
        <v>1.8946</v>
      </c>
      <c r="O6" s="3">
        <v>0.13098278088698861</v>
      </c>
      <c r="P6" s="2">
        <v>6.913479409215065</v>
      </c>
      <c r="Q6" s="13">
        <v>1.7610000000000001</v>
      </c>
      <c r="R6" s="13">
        <v>0.41868710140000004</v>
      </c>
      <c r="S6" s="12">
        <f t="shared" si="2"/>
        <v>23.7755310278251</v>
      </c>
      <c r="T6" s="3">
        <v>1.4635</v>
      </c>
      <c r="U6" s="3">
        <v>0.0281789914</v>
      </c>
      <c r="V6" s="2">
        <v>1.9254520934</v>
      </c>
      <c r="Y6" s="26"/>
      <c r="Z6" s="36">
        <v>29.806028700000002</v>
      </c>
      <c r="AA6" s="36">
        <v>11.17367058453492</v>
      </c>
      <c r="AF6" s="35"/>
      <c r="AG6" s="35"/>
      <c r="AH6" s="35"/>
      <c r="AI6" s="25">
        <v>21</v>
      </c>
      <c r="AJ6" s="25">
        <v>3.1622776602</v>
      </c>
      <c r="AK6" s="25">
        <v>15.058465048</v>
      </c>
      <c r="AO6" s="40">
        <v>142</v>
      </c>
      <c r="AP6" s="40">
        <v>12.292725943</v>
      </c>
      <c r="AQ6" s="2">
        <v>8.6568492557</v>
      </c>
      <c r="AR6" s="42"/>
      <c r="AS6" s="26"/>
      <c r="AT6" s="26"/>
      <c r="AW6" s="25"/>
      <c r="AX6" s="43">
        <v>13.4</v>
      </c>
      <c r="AY6" s="25">
        <v>1.0749680000000001</v>
      </c>
      <c r="AZ6" s="35">
        <f aca="true" t="shared" si="3" ref="AZ6:AZ12">AY6/AX6*100</f>
        <v>8.022149253731344</v>
      </c>
      <c r="BC6" s="25"/>
    </row>
    <row r="7" spans="1:55" ht="12.75">
      <c r="A7" s="10" t="s">
        <v>18</v>
      </c>
      <c r="B7" s="26">
        <v>4.705</v>
      </c>
      <c r="C7" s="26">
        <v>0.10157099</v>
      </c>
      <c r="D7" s="26">
        <f t="shared" si="0"/>
        <v>2.1587883103081826</v>
      </c>
      <c r="E7" s="25">
        <v>4.254648789000001</v>
      </c>
      <c r="F7" s="25">
        <v>0.2448760742399094</v>
      </c>
      <c r="G7" s="25">
        <f t="shared" si="1"/>
        <v>5.75549443406501</v>
      </c>
      <c r="K7" s="24">
        <v>303</v>
      </c>
      <c r="L7" s="25">
        <v>6.7494855771</v>
      </c>
      <c r="M7" s="25">
        <v>2.2275529957</v>
      </c>
      <c r="N7" s="3">
        <v>6.0531</v>
      </c>
      <c r="O7" s="3">
        <v>0.3881175222933271</v>
      </c>
      <c r="P7" s="2">
        <v>6.411880231506618</v>
      </c>
      <c r="Q7" s="13">
        <v>2.78</v>
      </c>
      <c r="R7" s="13">
        <v>0.6663165747</v>
      </c>
      <c r="S7" s="12">
        <f t="shared" si="2"/>
        <v>23.968222111510794</v>
      </c>
      <c r="T7" s="3">
        <v>3.9803</v>
      </c>
      <c r="U7" s="3">
        <v>0.1204777988</v>
      </c>
      <c r="V7" s="2">
        <v>3.0268522168</v>
      </c>
      <c r="W7" s="25">
        <v>22.1</v>
      </c>
      <c r="X7" s="25">
        <v>1.7919999999999998</v>
      </c>
      <c r="Y7" s="26">
        <f aca="true" t="shared" si="4" ref="Y7:Y13">X7/W7*100</f>
        <v>8.108597285067871</v>
      </c>
      <c r="AF7" s="35"/>
      <c r="AG7" s="35"/>
      <c r="AH7" s="35"/>
      <c r="AL7" s="40">
        <v>200</v>
      </c>
      <c r="AM7" s="40">
        <v>11.547005383792516</v>
      </c>
      <c r="AN7" s="2">
        <v>5.773502691896258</v>
      </c>
      <c r="AO7" s="40">
        <v>322</v>
      </c>
      <c r="AP7" s="40">
        <v>17.511900715</v>
      </c>
      <c r="AQ7" s="2">
        <v>5.438478483</v>
      </c>
      <c r="AR7" s="42"/>
      <c r="AS7" s="26"/>
      <c r="AT7" s="26"/>
      <c r="AW7" s="25"/>
      <c r="AX7" s="43">
        <v>9.1</v>
      </c>
      <c r="AY7" s="25">
        <v>1.197219</v>
      </c>
      <c r="AZ7" s="35">
        <f t="shared" si="3"/>
        <v>13.156252747252747</v>
      </c>
      <c r="BC7" s="25"/>
    </row>
    <row r="8" spans="1:55" ht="12.75">
      <c r="A8" s="10" t="s">
        <v>19</v>
      </c>
      <c r="B8" s="26">
        <v>6.405</v>
      </c>
      <c r="C8" s="26">
        <v>0.08356634</v>
      </c>
      <c r="D8" s="26">
        <f t="shared" si="0"/>
        <v>1.304704761904762</v>
      </c>
      <c r="E8" s="25">
        <v>7.880547390000001</v>
      </c>
      <c r="F8" s="25">
        <v>0.2882137654688672</v>
      </c>
      <c r="G8" s="25">
        <f t="shared" si="1"/>
        <v>3.657281039063292</v>
      </c>
      <c r="K8" s="24">
        <v>150</v>
      </c>
      <c r="L8" s="25">
        <v>4.7140452079</v>
      </c>
      <c r="M8" s="25">
        <v>3.1426968053</v>
      </c>
      <c r="N8" s="3">
        <v>6.975800000000001</v>
      </c>
      <c r="O8" s="3">
        <v>0.254242578827564</v>
      </c>
      <c r="P8" s="2">
        <v>3.644636870718254</v>
      </c>
      <c r="Q8" s="13">
        <v>6.644</v>
      </c>
      <c r="R8" s="13">
        <v>0.3165859546</v>
      </c>
      <c r="S8" s="12">
        <f t="shared" si="2"/>
        <v>4.7649902859723055</v>
      </c>
      <c r="T8" s="3">
        <v>4.6871</v>
      </c>
      <c r="U8" s="3">
        <v>0.2682678802</v>
      </c>
      <c r="V8" s="2">
        <v>5.7235365197</v>
      </c>
      <c r="W8" s="25">
        <v>18.6</v>
      </c>
      <c r="X8" s="25">
        <v>1.5055</v>
      </c>
      <c r="Y8" s="26">
        <f t="shared" si="4"/>
        <v>8.094086021505376</v>
      </c>
      <c r="Z8" s="36">
        <v>23.298513</v>
      </c>
      <c r="AA8" s="36">
        <v>8.743545075738217</v>
      </c>
      <c r="AF8" s="25">
        <v>9.6</v>
      </c>
      <c r="AG8" s="25">
        <v>0.9660920000000001</v>
      </c>
      <c r="AH8" s="35">
        <f>AG8/AF8*100</f>
        <v>10.063458333333335</v>
      </c>
      <c r="AI8" s="25">
        <v>20</v>
      </c>
      <c r="AJ8" s="25">
        <v>0</v>
      </c>
      <c r="AL8" s="40">
        <v>538</v>
      </c>
      <c r="AM8" s="40">
        <v>12.292725943057183</v>
      </c>
      <c r="AN8" s="2">
        <v>2.2848932979660193</v>
      </c>
      <c r="AO8" s="40">
        <v>1055</v>
      </c>
      <c r="AP8" s="40">
        <v>21.213203436</v>
      </c>
      <c r="AQ8" s="2">
        <v>2.0107301835</v>
      </c>
      <c r="AR8" s="43">
        <v>20</v>
      </c>
      <c r="AS8" s="25">
        <v>2.160247</v>
      </c>
      <c r="AT8" s="26">
        <f>AS8/AR8*100</f>
        <v>10.801235</v>
      </c>
      <c r="AW8" s="25"/>
      <c r="AX8" s="43">
        <v>17.9</v>
      </c>
      <c r="AY8" s="25">
        <v>0.875595</v>
      </c>
      <c r="AZ8" s="35">
        <f t="shared" si="3"/>
        <v>4.89159217877095</v>
      </c>
      <c r="BC8" s="25"/>
    </row>
    <row r="9" spans="1:55" ht="12.75">
      <c r="A9" s="10" t="s">
        <v>20</v>
      </c>
      <c r="B9" s="26">
        <v>5.254</v>
      </c>
      <c r="C9" s="26">
        <v>0.08248906</v>
      </c>
      <c r="D9" s="26">
        <f t="shared" si="0"/>
        <v>1.5700239817282073</v>
      </c>
      <c r="E9" s="25">
        <v>5.9805363</v>
      </c>
      <c r="F9" s="25">
        <v>0.25073566745835313</v>
      </c>
      <c r="G9" s="25">
        <f t="shared" si="1"/>
        <v>4.192528142640872</v>
      </c>
      <c r="H9" s="24">
        <v>30</v>
      </c>
      <c r="I9" s="25">
        <v>0</v>
      </c>
      <c r="K9" s="24">
        <v>201</v>
      </c>
      <c r="L9" s="25">
        <v>5.676462122</v>
      </c>
      <c r="M9" s="25">
        <v>2.8241105084</v>
      </c>
      <c r="N9" s="3">
        <v>6.227399999999999</v>
      </c>
      <c r="O9" s="3">
        <v>0.22452131796830033</v>
      </c>
      <c r="P9" s="2">
        <v>3.605378134828345</v>
      </c>
      <c r="Q9" s="13">
        <v>5.27</v>
      </c>
      <c r="R9" s="13">
        <v>0.3779770716</v>
      </c>
      <c r="S9" s="12">
        <f t="shared" si="2"/>
        <v>7.172240447817837</v>
      </c>
      <c r="T9" s="3">
        <v>4.2733</v>
      </c>
      <c r="U9" s="3">
        <v>0.0539383393</v>
      </c>
      <c r="V9" s="2">
        <v>1.2622174732</v>
      </c>
      <c r="W9" s="25">
        <v>179.2</v>
      </c>
      <c r="X9" s="25">
        <v>21.724500000000003</v>
      </c>
      <c r="Y9" s="26">
        <f t="shared" si="4"/>
        <v>12.123046875000004</v>
      </c>
      <c r="Z9" s="25">
        <v>809.5028172</v>
      </c>
      <c r="AA9" s="25">
        <v>10.261979408595003</v>
      </c>
      <c r="AB9" s="25">
        <f>100*AA9/Z9</f>
        <v>1.2676891532126224</v>
      </c>
      <c r="AC9" s="25">
        <v>421</v>
      </c>
      <c r="AD9" s="25">
        <v>11.972189997378647</v>
      </c>
      <c r="AE9" s="25">
        <v>2.843750593201579</v>
      </c>
      <c r="AF9" s="25">
        <v>159.1</v>
      </c>
      <c r="AG9" s="25">
        <v>11.675711000000002</v>
      </c>
      <c r="AH9" s="35">
        <f>AG9/AF9*100</f>
        <v>7.338598994343181</v>
      </c>
      <c r="AI9" s="25">
        <v>727</v>
      </c>
      <c r="AJ9" s="25">
        <v>16.363916945</v>
      </c>
      <c r="AK9" s="25">
        <v>2.2508826609</v>
      </c>
      <c r="AL9" s="40">
        <v>473</v>
      </c>
      <c r="AM9" s="40">
        <v>14.944341180973263</v>
      </c>
      <c r="AN9" s="2">
        <v>3.1594801651106263</v>
      </c>
      <c r="AO9" s="40">
        <v>891</v>
      </c>
      <c r="AP9" s="40">
        <v>22.335820757</v>
      </c>
      <c r="AQ9" s="2">
        <v>2.5068261231</v>
      </c>
      <c r="AR9" s="43">
        <v>76.8</v>
      </c>
      <c r="AS9" s="25">
        <v>4.709329</v>
      </c>
      <c r="AT9" s="26">
        <f>AS9/AR9*100</f>
        <v>6.131938802083334</v>
      </c>
      <c r="AW9" s="25"/>
      <c r="AX9" s="43">
        <v>62.3</v>
      </c>
      <c r="AY9" s="25">
        <v>3.2676870000000005</v>
      </c>
      <c r="AZ9" s="35">
        <f t="shared" si="3"/>
        <v>5.245083467094704</v>
      </c>
      <c r="BC9" s="25"/>
    </row>
    <row r="10" spans="1:55" ht="12.75">
      <c r="A10" s="10" t="s">
        <v>21</v>
      </c>
      <c r="B10" s="26">
        <v>5.327</v>
      </c>
      <c r="C10" s="26">
        <v>0.07775317</v>
      </c>
      <c r="D10" s="26">
        <f t="shared" si="0"/>
        <v>1.4596052186972028</v>
      </c>
      <c r="E10" s="25">
        <v>6.7214877</v>
      </c>
      <c r="F10" s="25">
        <v>0.11965183086332046</v>
      </c>
      <c r="G10" s="25">
        <f t="shared" si="1"/>
        <v>1.7801391031827738</v>
      </c>
      <c r="K10" s="24">
        <v>175</v>
      </c>
      <c r="L10" s="25">
        <v>5.2704627669</v>
      </c>
      <c r="M10" s="25">
        <v>3.0116930097</v>
      </c>
      <c r="N10" s="3">
        <v>6.2975</v>
      </c>
      <c r="O10" s="3">
        <v>0.34472154624340556</v>
      </c>
      <c r="P10" s="2">
        <v>5.473942774805964</v>
      </c>
      <c r="Q10" s="13">
        <v>5.664</v>
      </c>
      <c r="R10" s="13">
        <v>0.3517953951</v>
      </c>
      <c r="S10" s="12">
        <f t="shared" si="2"/>
        <v>6.2110768908898315</v>
      </c>
      <c r="T10" s="3">
        <v>4.2007</v>
      </c>
      <c r="U10" s="3">
        <v>0.1054514633</v>
      </c>
      <c r="V10" s="2">
        <v>2.5103307376</v>
      </c>
      <c r="Y10" s="26"/>
      <c r="Z10" s="25">
        <v>137.62190610000002</v>
      </c>
      <c r="AA10" s="25">
        <v>19.25193581889386</v>
      </c>
      <c r="AB10" s="25">
        <f>100*AA10/Z10</f>
        <v>13.989005358569043</v>
      </c>
      <c r="AC10" s="25">
        <v>54</v>
      </c>
      <c r="AD10" s="25">
        <v>5.163977794943222</v>
      </c>
      <c r="AE10" s="25">
        <v>9.562921842487448</v>
      </c>
      <c r="AH10" s="35"/>
      <c r="AI10" s="25">
        <v>93</v>
      </c>
      <c r="AJ10" s="25">
        <v>8.2327260235</v>
      </c>
      <c r="AK10" s="25">
        <v>8.8523935736</v>
      </c>
      <c r="AL10" s="40">
        <v>475</v>
      </c>
      <c r="AM10" s="40">
        <v>11.785113019775793</v>
      </c>
      <c r="AN10" s="2">
        <v>2.4810764252159565</v>
      </c>
      <c r="AO10" s="40">
        <v>909</v>
      </c>
      <c r="AP10" s="40">
        <v>14.491376746</v>
      </c>
      <c r="AQ10" s="2">
        <v>1.5942108632</v>
      </c>
      <c r="AR10" s="43">
        <v>34</v>
      </c>
      <c r="AS10" s="25">
        <v>2.8674420000000005</v>
      </c>
      <c r="AT10" s="26">
        <f>AS10/AR10*100</f>
        <v>8.433652941176472</v>
      </c>
      <c r="AW10" s="25"/>
      <c r="AX10" s="43">
        <v>27</v>
      </c>
      <c r="AY10" s="25">
        <v>2</v>
      </c>
      <c r="AZ10" s="35">
        <f t="shared" si="3"/>
        <v>7.4074074074074066</v>
      </c>
      <c r="BC10" s="25"/>
    </row>
    <row r="11" spans="1:55" ht="12.75">
      <c r="A11" s="10" t="s">
        <v>22</v>
      </c>
      <c r="B11" s="26">
        <v>2.872</v>
      </c>
      <c r="C11" s="26">
        <v>0.06696599</v>
      </c>
      <c r="D11" s="26">
        <f t="shared" si="0"/>
        <v>2.3316848885793875</v>
      </c>
      <c r="E11" s="25">
        <v>3.5867340269999994</v>
      </c>
      <c r="F11" s="25">
        <v>0.09835307082899382</v>
      </c>
      <c r="G11" s="25">
        <f t="shared" si="1"/>
        <v>2.742134490280504</v>
      </c>
      <c r="K11" s="24">
        <v>128</v>
      </c>
      <c r="L11" s="25">
        <v>4.2163702136</v>
      </c>
      <c r="M11" s="25">
        <v>3.2940392293</v>
      </c>
      <c r="N11" s="3">
        <v>2.6542</v>
      </c>
      <c r="O11" s="3">
        <v>0.14236869193907928</v>
      </c>
      <c r="P11" s="2">
        <v>5.363902190455854</v>
      </c>
      <c r="Q11" s="13">
        <v>3.39</v>
      </c>
      <c r="R11" s="13">
        <v>0.41236445580000003</v>
      </c>
      <c r="S11" s="12">
        <f t="shared" si="2"/>
        <v>12.164143238938054</v>
      </c>
      <c r="T11" s="3">
        <v>1.8481</v>
      </c>
      <c r="U11" s="3">
        <v>0.0391732619</v>
      </c>
      <c r="V11" s="2">
        <v>2.1196505522</v>
      </c>
      <c r="W11" s="25">
        <v>53.6</v>
      </c>
      <c r="X11" s="25">
        <v>2.4129</v>
      </c>
      <c r="Y11" s="26">
        <f t="shared" si="4"/>
        <v>4.501679104477612</v>
      </c>
      <c r="Z11" s="25">
        <v>85.2404217</v>
      </c>
      <c r="AA11" s="25">
        <v>4.440136493378881</v>
      </c>
      <c r="AB11" s="25">
        <f>100*AA11/Z11</f>
        <v>5.208956507753739</v>
      </c>
      <c r="AC11" s="25">
        <v>40</v>
      </c>
      <c r="AD11" s="25">
        <v>0</v>
      </c>
      <c r="AF11" s="25">
        <v>36.3</v>
      </c>
      <c r="AG11" s="25">
        <v>1.494434</v>
      </c>
      <c r="AH11" s="35">
        <f>AG11/AF11*100</f>
        <v>4.116898071625345</v>
      </c>
      <c r="AI11" s="25">
        <v>70</v>
      </c>
      <c r="AJ11" s="25">
        <v>0</v>
      </c>
      <c r="AK11" s="25">
        <v>0</v>
      </c>
      <c r="AL11" s="40">
        <v>128</v>
      </c>
      <c r="AM11" s="40">
        <v>12.292725943057183</v>
      </c>
      <c r="AN11" s="2">
        <v>9.603692143013424</v>
      </c>
      <c r="AO11" s="40">
        <v>300</v>
      </c>
      <c r="AP11" s="40">
        <v>9.4280904158</v>
      </c>
      <c r="AQ11" s="2">
        <v>3.1426968053</v>
      </c>
      <c r="AR11" s="43">
        <v>12.8</v>
      </c>
      <c r="AS11" s="25">
        <v>2.20101</v>
      </c>
      <c r="AT11" s="26">
        <f>AS11/AR11*100</f>
        <v>17.195390625</v>
      </c>
      <c r="AW11" s="25"/>
      <c r="AX11" s="43">
        <v>11.9</v>
      </c>
      <c r="AY11" s="25">
        <v>1.3703200000000002</v>
      </c>
      <c r="AZ11" s="35">
        <f t="shared" si="3"/>
        <v>11.51529411764706</v>
      </c>
      <c r="BC11" s="25"/>
    </row>
    <row r="12" spans="1:55" ht="12.75">
      <c r="A12" s="10" t="s">
        <v>23</v>
      </c>
      <c r="B12" s="26">
        <v>7.529</v>
      </c>
      <c r="C12" s="26">
        <v>0.11080012</v>
      </c>
      <c r="D12" s="26">
        <f t="shared" si="0"/>
        <v>1.4716445743126578</v>
      </c>
      <c r="E12" s="25">
        <v>8.86495425</v>
      </c>
      <c r="F12" s="25">
        <v>0.2803309984103523</v>
      </c>
      <c r="G12" s="25">
        <f t="shared" si="1"/>
        <v>3.162238523795566</v>
      </c>
      <c r="K12" s="24">
        <v>186</v>
      </c>
      <c r="L12" s="25">
        <v>5.1639777949</v>
      </c>
      <c r="M12" s="25">
        <v>2.7763321478</v>
      </c>
      <c r="N12" s="8">
        <v>8.466</v>
      </c>
      <c r="O12" s="8">
        <v>0.3154080690153626</v>
      </c>
      <c r="P12" s="7"/>
      <c r="Q12" s="13">
        <v>8.09</v>
      </c>
      <c r="R12" s="13">
        <v>0.4026026439</v>
      </c>
      <c r="S12" s="12">
        <f t="shared" si="2"/>
        <v>4.9765468961681085</v>
      </c>
      <c r="T12" s="3">
        <v>5.7573</v>
      </c>
      <c r="U12" s="3">
        <v>0.0493762201</v>
      </c>
      <c r="V12" s="2">
        <v>0.8576280565</v>
      </c>
      <c r="W12" s="25">
        <v>25.3</v>
      </c>
      <c r="X12" s="25">
        <v>2.3594</v>
      </c>
      <c r="Y12" s="26">
        <f t="shared" si="4"/>
        <v>9.325691699604741</v>
      </c>
      <c r="Z12" s="36">
        <v>30.368406600000004</v>
      </c>
      <c r="AA12" s="36">
        <v>13.81074520744263</v>
      </c>
      <c r="AF12" s="25">
        <v>12.8</v>
      </c>
      <c r="AG12" s="25">
        <v>0.918937</v>
      </c>
      <c r="AH12" s="35">
        <f>AG12/AF12*100</f>
        <v>7.1791953125</v>
      </c>
      <c r="AI12" s="25">
        <v>31</v>
      </c>
      <c r="AJ12" s="25">
        <v>3.1622776602</v>
      </c>
      <c r="AK12" s="25">
        <v>10.200895678</v>
      </c>
      <c r="AL12" s="40">
        <v>395</v>
      </c>
      <c r="AM12" s="40">
        <v>13.5400640077266</v>
      </c>
      <c r="AN12" s="2">
        <v>3.4278643057535696</v>
      </c>
      <c r="AO12" s="40">
        <v>751</v>
      </c>
      <c r="AP12" s="40">
        <v>14.491376746</v>
      </c>
      <c r="AQ12" s="2">
        <v>1.9296107518</v>
      </c>
      <c r="AR12" s="43">
        <v>38.1</v>
      </c>
      <c r="AS12" s="25">
        <v>2.960856</v>
      </c>
      <c r="AT12" s="26">
        <f>AS12/AR12*100</f>
        <v>7.7712755905511814</v>
      </c>
      <c r="AU12" s="46">
        <v>22.22222222222222</v>
      </c>
      <c r="AV12" s="36">
        <v>4.409585518440985</v>
      </c>
      <c r="AW12" s="36"/>
      <c r="AX12" s="43">
        <v>28.9</v>
      </c>
      <c r="AY12" s="25">
        <v>0.9944290000000001</v>
      </c>
      <c r="AZ12" s="35">
        <f t="shared" si="3"/>
        <v>3.440930795847751</v>
      </c>
      <c r="BA12" s="43">
        <v>27</v>
      </c>
      <c r="BB12" s="25">
        <v>4.8304589154</v>
      </c>
      <c r="BC12" s="25">
        <v>17.890588576</v>
      </c>
    </row>
    <row r="13" spans="1:55" ht="12.75">
      <c r="A13" s="10" t="s">
        <v>24</v>
      </c>
      <c r="B13" s="26">
        <v>3.775</v>
      </c>
      <c r="C13" s="26">
        <v>0.14968485</v>
      </c>
      <c r="D13" s="26">
        <f t="shared" si="0"/>
        <v>3.965161589403974</v>
      </c>
      <c r="E13" s="25">
        <v>3.571385748</v>
      </c>
      <c r="F13" s="25">
        <v>0.2696215127151627</v>
      </c>
      <c r="G13" s="25">
        <f t="shared" si="1"/>
        <v>7.549492878671888</v>
      </c>
      <c r="K13" s="24">
        <v>300</v>
      </c>
      <c r="L13" s="25">
        <v>4.7140452079</v>
      </c>
      <c r="M13" s="25">
        <v>1.5713484026</v>
      </c>
      <c r="N13" s="3">
        <v>4.2602</v>
      </c>
      <c r="O13" s="3">
        <v>0.21300537291084676</v>
      </c>
      <c r="P13" s="2">
        <v>4.999891387982882</v>
      </c>
      <c r="Q13" s="13">
        <v>3.117</v>
      </c>
      <c r="R13" s="13">
        <v>0.3039755107</v>
      </c>
      <c r="S13" s="12">
        <f t="shared" si="2"/>
        <v>9.752181928136029</v>
      </c>
      <c r="T13" s="3">
        <v>2.7396</v>
      </c>
      <c r="U13" s="3">
        <v>0.0874861259</v>
      </c>
      <c r="V13" s="2">
        <v>3.1933904907</v>
      </c>
      <c r="W13" s="25">
        <v>16.4444</v>
      </c>
      <c r="X13" s="25">
        <v>1.5091999999999999</v>
      </c>
      <c r="Y13" s="26">
        <f t="shared" si="4"/>
        <v>9.177592371871274</v>
      </c>
      <c r="AF13" s="35"/>
      <c r="AG13" s="35"/>
      <c r="AH13" s="35"/>
      <c r="AL13" s="40">
        <v>177</v>
      </c>
      <c r="AM13" s="40">
        <v>11.595018087284059</v>
      </c>
      <c r="AN13" s="2">
        <v>6.550857676431672</v>
      </c>
      <c r="AO13" s="40">
        <v>284</v>
      </c>
      <c r="AP13" s="40">
        <v>22.211108332</v>
      </c>
      <c r="AQ13" s="2">
        <v>7.8208127929</v>
      </c>
      <c r="AR13" s="42"/>
      <c r="AS13" s="26"/>
      <c r="AT13" s="26"/>
      <c r="AW13" s="25"/>
      <c r="AX13" s="43">
        <v>7.142857000000001</v>
      </c>
      <c r="AY13" s="25">
        <v>0.377964</v>
      </c>
      <c r="AZ13" s="35"/>
      <c r="BC13" s="25"/>
    </row>
    <row r="14" spans="2:55" ht="12.75">
      <c r="B14" s="28"/>
      <c r="C14" s="28"/>
      <c r="D14" s="28"/>
      <c r="O14" s="3"/>
      <c r="U14" s="3"/>
      <c r="W14" s="28"/>
      <c r="X14" s="28"/>
      <c r="Y14" s="28"/>
      <c r="AQ14" s="2"/>
      <c r="AR14" s="44"/>
      <c r="AS14" s="28"/>
      <c r="AT14" s="28"/>
      <c r="AW14" s="25"/>
      <c r="AZ14" s="25"/>
      <c r="BC14" s="25"/>
    </row>
    <row r="15" spans="1:55" s="9" customFormat="1" ht="12.75">
      <c r="A15" s="11" t="s">
        <v>36</v>
      </c>
      <c r="B15" s="72"/>
      <c r="C15" s="72"/>
      <c r="D15" s="72">
        <f>AVERAGE(D4:D13)</f>
        <v>2.264762312702515</v>
      </c>
      <c r="E15" s="72"/>
      <c r="F15" s="72"/>
      <c r="G15" s="72">
        <f>AVERAGE(G4:G13)</f>
        <v>4.3526649732347025</v>
      </c>
      <c r="I15" s="72"/>
      <c r="J15" s="72"/>
      <c r="L15" s="72"/>
      <c r="M15" s="72">
        <f>AVERAGE(M4:M13)</f>
        <v>2.99112445142</v>
      </c>
      <c r="N15" s="73"/>
      <c r="O15" s="72"/>
      <c r="P15" s="72">
        <f>AVERAGE(P4:P13)</f>
        <v>5.571861071613052</v>
      </c>
      <c r="Q15" s="73"/>
      <c r="R15" s="73"/>
      <c r="S15" s="72">
        <f>AVERAGE(S4:S13)</f>
        <v>11.918491990503279</v>
      </c>
      <c r="T15" s="73"/>
      <c r="U15" s="72"/>
      <c r="V15" s="72">
        <f>AVERAGE(V4:V13)</f>
        <v>2.5556005315800006</v>
      </c>
      <c r="W15" s="72"/>
      <c r="X15" s="72"/>
      <c r="Y15" s="72">
        <f>AVERAGE(Y4:Y13)</f>
        <v>8.962030640612491</v>
      </c>
      <c r="Z15" s="72"/>
      <c r="AA15" s="72"/>
      <c r="AB15" s="72">
        <f>AVERAGE(AB4:AB13)</f>
        <v>6.821883673178468</v>
      </c>
      <c r="AC15" s="72"/>
      <c r="AD15" s="72"/>
      <c r="AE15" s="72">
        <f>AVERAGE(AE4:AE13)</f>
        <v>6.203336217844513</v>
      </c>
      <c r="AF15" s="72"/>
      <c r="AG15" s="72"/>
      <c r="AH15" s="72">
        <f>AVERAGE(AH4:AH13)</f>
        <v>7.174537677950465</v>
      </c>
      <c r="AI15" s="72"/>
      <c r="AJ15" s="72"/>
      <c r="AK15" s="72">
        <f>AVERAGE(AK4:AK13)</f>
        <v>7.2725273921</v>
      </c>
      <c r="AL15" s="74"/>
      <c r="AM15" s="74"/>
      <c r="AN15" s="72">
        <f>AVERAGE(AN4:AN13)</f>
        <v>5.192773294784857</v>
      </c>
      <c r="AO15" s="74"/>
      <c r="AP15" s="74"/>
      <c r="AQ15" s="72">
        <f>AVERAGE(AQ4:AQ13)</f>
        <v>4.06964928996</v>
      </c>
      <c r="AR15" s="74"/>
      <c r="AS15" s="72"/>
      <c r="AT15" s="72">
        <f>AVERAGE(AT4:AT13)</f>
        <v>10.066698591762199</v>
      </c>
      <c r="AU15" s="74"/>
      <c r="AV15" s="72"/>
      <c r="AX15" s="74"/>
      <c r="AY15" s="72"/>
      <c r="AZ15" s="72">
        <f>AVERAGE(AZ4:AZ13)</f>
        <v>7.831213745968995</v>
      </c>
      <c r="BA15" s="74"/>
      <c r="BB15" s="72"/>
      <c r="BC15" s="72">
        <f>AVERAGE(BC4:BC13)</f>
        <v>17.890588576</v>
      </c>
    </row>
    <row r="17" spans="1:55" s="5" customFormat="1" ht="12.75">
      <c r="A17" s="81" t="s">
        <v>37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>
        <f>AVERAGE(M15,D15,G15)</f>
        <v>3.2028505791190724</v>
      </c>
      <c r="P17" s="5">
        <f>AVERAGE(P15,S15,V15)</f>
        <v>6.681984531232111</v>
      </c>
      <c r="W17" s="22"/>
      <c r="X17" s="22"/>
      <c r="Y17" s="22">
        <f>AVERAGE(Y15,AB15,AE15,AH15,AK15)</f>
        <v>7.286863120337188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N17" s="5">
        <f>AVERAGE(AN15,AQ15)</f>
        <v>4.631211292372429</v>
      </c>
      <c r="AR17" s="22"/>
      <c r="AS17" s="22"/>
      <c r="AT17" s="22">
        <f>AVERAGE(AT15,AZ15,BC15)</f>
        <v>11.929500304577063</v>
      </c>
      <c r="AU17" s="22"/>
      <c r="AV17" s="22"/>
      <c r="AW17" s="22"/>
      <c r="AX17" s="22"/>
      <c r="AY17" s="22"/>
      <c r="AZ17" s="22"/>
      <c r="BA17" s="22"/>
      <c r="BB17" s="22"/>
      <c r="BC17" s="22"/>
    </row>
    <row r="18" spans="1:55" s="5" customFormat="1" ht="12.75">
      <c r="A18" s="81" t="s">
        <v>38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>
        <f>STDEV(M15,D15,G15)</f>
        <v>1.0599317642316337</v>
      </c>
      <c r="P18" s="5">
        <f>STDEV(P15,S15,V15)</f>
        <v>4.77914371928613</v>
      </c>
      <c r="W18" s="22"/>
      <c r="X18" s="22"/>
      <c r="Y18" s="22">
        <f>STDEV(Y15,AB15,AE15,AH15,AK15)</f>
        <v>1.0258222523666287</v>
      </c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N18" s="5">
        <f>STDEV(AN15,AQ15)</f>
        <v>0.7941685999250417</v>
      </c>
      <c r="AR18" s="22"/>
      <c r="AS18" s="22"/>
      <c r="AT18" s="22">
        <f>STDEV(AT15,AZ15,BC15)</f>
        <v>5.2820713890210556</v>
      </c>
      <c r="AU18" s="22"/>
      <c r="AV18" s="22"/>
      <c r="AW18" s="22"/>
      <c r="AX18" s="22"/>
      <c r="AY18" s="22"/>
      <c r="AZ18" s="22"/>
      <c r="BA18" s="22"/>
      <c r="BB18" s="22"/>
      <c r="BC18" s="22"/>
    </row>
    <row r="20" spans="35:37" ht="13.5">
      <c r="AI20" s="82"/>
      <c r="AJ20" s="82"/>
      <c r="AK20" s="83"/>
    </row>
    <row r="21" spans="1:37" ht="13.5">
      <c r="A21" s="10" t="s">
        <v>39</v>
      </c>
      <c r="AI21" s="37"/>
      <c r="AJ21" s="37"/>
      <c r="AK21" s="37"/>
    </row>
    <row r="22" spans="35:37" ht="12.75">
      <c r="AI22" s="38"/>
      <c r="AJ22" s="38"/>
      <c r="AK22" s="35"/>
    </row>
    <row r="23" spans="35:37" ht="12.75">
      <c r="AI23" s="35"/>
      <c r="AJ23" s="35"/>
      <c r="AK23" s="35"/>
    </row>
    <row r="24" spans="35:37" ht="12.75">
      <c r="AI24" s="35"/>
      <c r="AJ24" s="35"/>
      <c r="AK24" s="35"/>
    </row>
    <row r="25" spans="35:37" ht="12.75">
      <c r="AI25" s="35"/>
      <c r="AJ25" s="35"/>
      <c r="AK25" s="35"/>
    </row>
    <row r="26" spans="35:37" ht="12.75">
      <c r="AI26" s="35"/>
      <c r="AJ26" s="35"/>
      <c r="AK26" s="35"/>
    </row>
    <row r="27" spans="35:37" ht="12.75">
      <c r="AI27" s="35"/>
      <c r="AJ27" s="35"/>
      <c r="AK27" s="35"/>
    </row>
    <row r="28" spans="35:37" ht="12.75">
      <c r="AI28" s="35"/>
      <c r="AJ28" s="35"/>
      <c r="AK28" s="35"/>
    </row>
    <row r="29" spans="35:37" ht="12.75">
      <c r="AI29" s="35"/>
      <c r="AJ29" s="35"/>
      <c r="AK29" s="35"/>
    </row>
    <row r="30" spans="35:37" ht="12.75">
      <c r="AI30" s="35"/>
      <c r="AJ30" s="35"/>
      <c r="AK30" s="35"/>
    </row>
    <row r="31" spans="35:37" ht="12.75">
      <c r="AI31" s="38"/>
      <c r="AJ31" s="38"/>
      <c r="AK31" s="35"/>
    </row>
  </sheetData>
  <mergeCells count="24">
    <mergeCell ref="AX2:AZ2"/>
    <mergeCell ref="K2:M2"/>
    <mergeCell ref="T2:V2"/>
    <mergeCell ref="AI2:AK2"/>
    <mergeCell ref="Q2:S2"/>
    <mergeCell ref="AF2:AH2"/>
    <mergeCell ref="W1:AK1"/>
    <mergeCell ref="AL1:AQ1"/>
    <mergeCell ref="AR1:BC1"/>
    <mergeCell ref="H2:J2"/>
    <mergeCell ref="N2:P2"/>
    <mergeCell ref="AC2:AE2"/>
    <mergeCell ref="AL2:AN2"/>
    <mergeCell ref="AU2:AW2"/>
    <mergeCell ref="AO2:AQ2"/>
    <mergeCell ref="BA2:BC2"/>
    <mergeCell ref="B2:D2"/>
    <mergeCell ref="N1:V1"/>
    <mergeCell ref="B1:M1"/>
    <mergeCell ref="AI20:AK20"/>
    <mergeCell ref="W2:Y2"/>
    <mergeCell ref="AR2:AT2"/>
    <mergeCell ref="E2:G2"/>
    <mergeCell ref="Z2:AB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8"/>
  <sheetViews>
    <sheetView workbookViewId="0" topLeftCell="A1">
      <pane xSplit="1" ySplit="3" topLeftCell="B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27" sqref="L27"/>
    </sheetView>
  </sheetViews>
  <sheetFormatPr defaultColWidth="9.140625" defaultRowHeight="12.75"/>
  <cols>
    <col min="1" max="1" width="10.28125" style="10" customWidth="1"/>
    <col min="2" max="3" width="7.7109375" style="3" customWidth="1"/>
    <col min="4" max="4" width="7.7109375" style="2" customWidth="1"/>
    <col min="5" max="6" width="7.7109375" style="3" customWidth="1"/>
    <col min="7" max="7" width="7.7109375" style="2" customWidth="1"/>
    <col min="8" max="9" width="7.7109375" style="3" customWidth="1"/>
    <col min="10" max="10" width="7.7109375" style="2" customWidth="1"/>
    <col min="11" max="12" width="7.7109375" style="3" customWidth="1"/>
    <col min="13" max="13" width="7.7109375" style="2" customWidth="1"/>
    <col min="14" max="15" width="7.7109375" style="3" customWidth="1"/>
    <col min="16" max="16" width="7.7109375" style="2" customWidth="1"/>
    <col min="17" max="17" width="7.7109375" style="24" customWidth="1"/>
    <col min="18" max="19" width="7.7109375" style="25" customWidth="1"/>
    <col min="20" max="20" width="7.7109375" style="24" customWidth="1"/>
    <col min="21" max="22" width="7.7109375" style="25" customWidth="1"/>
    <col min="23" max="23" width="7.7109375" style="24" customWidth="1"/>
    <col min="24" max="25" width="7.7109375" style="25" customWidth="1"/>
    <col min="26" max="26" width="7.7109375" style="24" customWidth="1"/>
    <col min="27" max="28" width="7.7109375" style="25" customWidth="1"/>
    <col min="29" max="30" width="7.7109375" style="40" customWidth="1"/>
    <col min="31" max="31" width="7.7109375" style="2" customWidth="1"/>
    <col min="32" max="33" width="7.7109375" style="40" customWidth="1"/>
    <col min="34" max="34" width="7.7109375" style="2" customWidth="1"/>
    <col min="35" max="35" width="7.7109375" style="1" customWidth="1"/>
    <col min="36" max="36" width="7.7109375" style="40" customWidth="1"/>
    <col min="37" max="37" width="7.7109375" style="2" customWidth="1"/>
    <col min="38" max="39" width="7.7109375" style="43" customWidth="1"/>
    <col min="40" max="40" width="7.7109375" style="25" customWidth="1"/>
    <col min="41" max="42" width="7.7109375" style="43" customWidth="1"/>
    <col min="43" max="43" width="7.7109375" style="25" customWidth="1"/>
    <col min="44" max="45" width="7.7109375" style="43" customWidth="1"/>
    <col min="46" max="46" width="7.7109375" style="25" customWidth="1"/>
    <col min="47" max="48" width="7.7109375" style="43" customWidth="1"/>
    <col min="49" max="49" width="7.7109375" style="25" customWidth="1"/>
    <col min="50" max="50" width="7.7109375" style="24" customWidth="1"/>
    <col min="51" max="51" width="7.7109375" style="43" customWidth="1"/>
    <col min="52" max="52" width="7.7109375" style="25" customWidth="1"/>
    <col min="53" max="54" width="8.8515625" style="40" customWidth="1"/>
    <col min="55" max="55" width="8.8515625" style="1" customWidth="1"/>
    <col min="56" max="57" width="8.8515625" style="40" customWidth="1"/>
    <col min="58" max="58" width="8.8515625" style="1" customWidth="1"/>
    <col min="59" max="60" width="8.8515625" style="40" customWidth="1"/>
    <col min="61" max="61" width="8.8515625" style="1" customWidth="1"/>
    <col min="62" max="63" width="8.8515625" style="40" customWidth="1"/>
    <col min="64" max="64" width="8.8515625" style="1" customWidth="1"/>
    <col min="65" max="66" width="8.8515625" style="40" customWidth="1"/>
    <col min="67" max="67" width="8.8515625" style="1" customWidth="1"/>
    <col min="68" max="69" width="8.8515625" style="43" customWidth="1"/>
    <col min="70" max="70" width="8.8515625" style="24" customWidth="1"/>
    <col min="71" max="72" width="8.8515625" style="43" customWidth="1"/>
    <col min="73" max="73" width="8.8515625" style="24" customWidth="1"/>
    <col min="74" max="75" width="8.8515625" style="43" customWidth="1"/>
    <col min="76" max="76" width="8.8515625" style="24" customWidth="1"/>
    <col min="77" max="78" width="8.8515625" style="43" customWidth="1"/>
    <col min="79" max="79" width="8.8515625" style="24" customWidth="1"/>
    <col min="80" max="81" width="8.8515625" style="43" customWidth="1"/>
    <col min="82" max="82" width="8.8515625" style="24" customWidth="1"/>
    <col min="83" max="16384" width="8.8515625" style="14" customWidth="1"/>
  </cols>
  <sheetData>
    <row r="1" spans="1:82" s="47" customFormat="1" ht="12.75">
      <c r="A1" s="10"/>
      <c r="B1" s="31" t="s">
        <v>25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5" t="s">
        <v>4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87" t="s">
        <v>5</v>
      </c>
      <c r="AD1" s="90"/>
      <c r="AE1" s="90"/>
      <c r="AF1" s="90"/>
      <c r="AG1" s="90"/>
      <c r="AH1" s="90"/>
      <c r="AI1" s="90"/>
      <c r="AJ1" s="90"/>
      <c r="AK1" s="90"/>
      <c r="AL1" s="85" t="s">
        <v>6</v>
      </c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31" t="s">
        <v>7</v>
      </c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85" t="s">
        <v>8</v>
      </c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</row>
    <row r="2" spans="1:82" s="47" customFormat="1" ht="12.75">
      <c r="A2" s="11"/>
      <c r="B2" s="32" t="s">
        <v>30</v>
      </c>
      <c r="C2" s="31"/>
      <c r="D2" s="31"/>
      <c r="E2" s="87" t="s">
        <v>32</v>
      </c>
      <c r="F2" s="87"/>
      <c r="G2" s="87"/>
      <c r="H2" s="92" t="s">
        <v>29</v>
      </c>
      <c r="I2" s="92"/>
      <c r="J2" s="92"/>
      <c r="K2" s="93" t="s">
        <v>31</v>
      </c>
      <c r="L2" s="93"/>
      <c r="M2" s="89"/>
      <c r="N2" s="60" t="s">
        <v>28</v>
      </c>
      <c r="O2" s="60"/>
      <c r="P2" s="60"/>
      <c r="Q2" s="84" t="s">
        <v>30</v>
      </c>
      <c r="R2" s="85"/>
      <c r="S2" s="85"/>
      <c r="T2" s="86" t="s">
        <v>32</v>
      </c>
      <c r="U2" s="86"/>
      <c r="V2" s="34"/>
      <c r="W2" s="85" t="s">
        <v>29</v>
      </c>
      <c r="X2" s="85"/>
      <c r="Y2" s="85"/>
      <c r="Z2" s="86" t="s">
        <v>28</v>
      </c>
      <c r="AA2" s="86"/>
      <c r="AB2" s="86"/>
      <c r="AC2" s="92" t="s">
        <v>29</v>
      </c>
      <c r="AD2" s="92"/>
      <c r="AE2" s="92"/>
      <c r="AF2" s="62" t="s">
        <v>31</v>
      </c>
      <c r="AG2" s="62"/>
      <c r="AH2" s="87"/>
      <c r="AI2" s="60" t="s">
        <v>28</v>
      </c>
      <c r="AJ2" s="60"/>
      <c r="AK2" s="60"/>
      <c r="AL2" s="84" t="s">
        <v>30</v>
      </c>
      <c r="AM2" s="85"/>
      <c r="AN2" s="85"/>
      <c r="AO2" s="86" t="s">
        <v>32</v>
      </c>
      <c r="AP2" s="86"/>
      <c r="AQ2" s="86"/>
      <c r="AR2" s="85" t="s">
        <v>29</v>
      </c>
      <c r="AS2" s="85"/>
      <c r="AT2" s="85"/>
      <c r="AU2" s="61" t="s">
        <v>31</v>
      </c>
      <c r="AV2" s="61"/>
      <c r="AW2" s="86"/>
      <c r="AX2" s="86" t="s">
        <v>28</v>
      </c>
      <c r="AY2" s="86"/>
      <c r="AZ2" s="86"/>
      <c r="BA2" s="32" t="s">
        <v>30</v>
      </c>
      <c r="BB2" s="31"/>
      <c r="BC2" s="31"/>
      <c r="BD2" s="33" t="s">
        <v>32</v>
      </c>
      <c r="BE2" s="33"/>
      <c r="BF2" s="33"/>
      <c r="BG2" s="92" t="s">
        <v>29</v>
      </c>
      <c r="BH2" s="92"/>
      <c r="BI2" s="92"/>
      <c r="BJ2" s="62" t="s">
        <v>31</v>
      </c>
      <c r="BK2" s="62"/>
      <c r="BL2" s="87"/>
      <c r="BM2" s="60" t="s">
        <v>28</v>
      </c>
      <c r="BN2" s="60"/>
      <c r="BO2" s="60"/>
      <c r="BP2" s="84" t="s">
        <v>30</v>
      </c>
      <c r="BQ2" s="85"/>
      <c r="BR2" s="85"/>
      <c r="BS2" s="86" t="s">
        <v>32</v>
      </c>
      <c r="BT2" s="86"/>
      <c r="BU2" s="86"/>
      <c r="BV2" s="85" t="s">
        <v>29</v>
      </c>
      <c r="BW2" s="85"/>
      <c r="BX2" s="85"/>
      <c r="BY2" s="61" t="s">
        <v>31</v>
      </c>
      <c r="BZ2" s="61"/>
      <c r="CA2" s="86"/>
      <c r="CB2" s="86" t="s">
        <v>28</v>
      </c>
      <c r="CC2" s="86"/>
      <c r="CD2" s="86"/>
    </row>
    <row r="3" spans="1:82" s="47" customFormat="1" ht="12.75">
      <c r="A3" s="10" t="s">
        <v>11</v>
      </c>
      <c r="B3" s="30" t="str">
        <f>'[1]DP6000 with n'!$C$6</f>
        <v>Mean</v>
      </c>
      <c r="C3" s="30" t="str">
        <f>'[1]DP6000 with n'!$D$6</f>
        <v>SD</v>
      </c>
      <c r="D3" s="19" t="s">
        <v>14</v>
      </c>
      <c r="E3" s="6" t="s">
        <v>12</v>
      </c>
      <c r="F3" s="6" t="s">
        <v>13</v>
      </c>
      <c r="G3" s="19" t="s">
        <v>14</v>
      </c>
      <c r="H3" s="6" t="s">
        <v>12</v>
      </c>
      <c r="I3" s="6" t="s">
        <v>13</v>
      </c>
      <c r="J3" s="5" t="s">
        <v>14</v>
      </c>
      <c r="K3" s="30" t="s">
        <v>12</v>
      </c>
      <c r="L3" s="30" t="s">
        <v>13</v>
      </c>
      <c r="M3" s="30" t="s">
        <v>14</v>
      </c>
      <c r="N3" s="6" t="s">
        <v>12</v>
      </c>
      <c r="O3" s="6" t="s">
        <v>13</v>
      </c>
      <c r="P3" s="5" t="s">
        <v>14</v>
      </c>
      <c r="Q3" s="21" t="str">
        <f>'[1]DP6000 with n'!$C$6</f>
        <v>Mean</v>
      </c>
      <c r="R3" s="21" t="str">
        <f>'[1]DP6000 with n'!$D$6</f>
        <v>SD</v>
      </c>
      <c r="S3" s="23" t="s">
        <v>14</v>
      </c>
      <c r="T3" s="51" t="s">
        <v>12</v>
      </c>
      <c r="U3" s="51" t="s">
        <v>13</v>
      </c>
      <c r="V3" s="23" t="s">
        <v>14</v>
      </c>
      <c r="W3" s="20" t="s">
        <v>12</v>
      </c>
      <c r="X3" s="22" t="s">
        <v>13</v>
      </c>
      <c r="Y3" s="22" t="s">
        <v>14</v>
      </c>
      <c r="Z3" s="20" t="s">
        <v>12</v>
      </c>
      <c r="AA3" s="22" t="s">
        <v>13</v>
      </c>
      <c r="AB3" s="22" t="s">
        <v>14</v>
      </c>
      <c r="AC3" s="39" t="s">
        <v>12</v>
      </c>
      <c r="AD3" s="39" t="s">
        <v>13</v>
      </c>
      <c r="AE3" s="5" t="s">
        <v>14</v>
      </c>
      <c r="AF3" s="55" t="s">
        <v>12</v>
      </c>
      <c r="AG3" s="55" t="s">
        <v>13</v>
      </c>
      <c r="AH3" s="19" t="s">
        <v>14</v>
      </c>
      <c r="AI3" s="4" t="s">
        <v>12</v>
      </c>
      <c r="AJ3" s="39" t="s">
        <v>13</v>
      </c>
      <c r="AK3" s="5" t="s">
        <v>14</v>
      </c>
      <c r="AL3" s="41" t="str">
        <f>'[1]DP6000 with n'!$C$6</f>
        <v>Mean</v>
      </c>
      <c r="AM3" s="41" t="str">
        <f>'[1]DP6000 with n'!$D$6</f>
        <v>SD</v>
      </c>
      <c r="AN3" s="23" t="s">
        <v>14</v>
      </c>
      <c r="AO3" s="45" t="s">
        <v>12</v>
      </c>
      <c r="AP3" s="45" t="s">
        <v>13</v>
      </c>
      <c r="AQ3" s="23" t="s">
        <v>14</v>
      </c>
      <c r="AR3" s="45" t="s">
        <v>12</v>
      </c>
      <c r="AS3" s="45" t="s">
        <v>13</v>
      </c>
      <c r="AT3" s="22" t="s">
        <v>14</v>
      </c>
      <c r="AU3" s="41" t="s">
        <v>12</v>
      </c>
      <c r="AV3" s="41" t="s">
        <v>13</v>
      </c>
      <c r="AW3" s="23" t="s">
        <v>14</v>
      </c>
      <c r="AX3" s="20" t="s">
        <v>12</v>
      </c>
      <c r="AY3" s="45" t="s">
        <v>13</v>
      </c>
      <c r="AZ3" s="22" t="s">
        <v>14</v>
      </c>
      <c r="BA3" s="55" t="str">
        <f>'[1]DP6000 with n'!$C$6</f>
        <v>Mean</v>
      </c>
      <c r="BB3" s="55" t="str">
        <f>'[1]DP6000 with n'!$D$6</f>
        <v>SD</v>
      </c>
      <c r="BC3" s="19" t="s">
        <v>14</v>
      </c>
      <c r="BD3" s="39" t="s">
        <v>12</v>
      </c>
      <c r="BE3" s="39" t="s">
        <v>13</v>
      </c>
      <c r="BF3" s="19" t="s">
        <v>14</v>
      </c>
      <c r="BG3" s="39" t="s">
        <v>12</v>
      </c>
      <c r="BH3" s="39" t="s">
        <v>13</v>
      </c>
      <c r="BI3" s="5" t="s">
        <v>14</v>
      </c>
      <c r="BJ3" s="55" t="s">
        <v>12</v>
      </c>
      <c r="BK3" s="55" t="s">
        <v>13</v>
      </c>
      <c r="BL3" s="19" t="s">
        <v>14</v>
      </c>
      <c r="BM3" s="39" t="s">
        <v>12</v>
      </c>
      <c r="BN3" s="39" t="s">
        <v>13</v>
      </c>
      <c r="BO3" s="5" t="s">
        <v>14</v>
      </c>
      <c r="BP3" s="41" t="str">
        <f>'[1]DP6000 with n'!$C$6</f>
        <v>Mean</v>
      </c>
      <c r="BQ3" s="41" t="str">
        <f>'[1]DP6000 with n'!$D$6</f>
        <v>SD</v>
      </c>
      <c r="BR3" s="23" t="s">
        <v>14</v>
      </c>
      <c r="BS3" s="45" t="s">
        <v>12</v>
      </c>
      <c r="BT3" s="45" t="s">
        <v>13</v>
      </c>
      <c r="BU3" s="23" t="s">
        <v>14</v>
      </c>
      <c r="BV3" s="45" t="s">
        <v>12</v>
      </c>
      <c r="BW3" s="45" t="s">
        <v>13</v>
      </c>
      <c r="BX3" s="22" t="s">
        <v>14</v>
      </c>
      <c r="BY3" s="41" t="s">
        <v>12</v>
      </c>
      <c r="BZ3" s="41" t="s">
        <v>13</v>
      </c>
      <c r="CA3" s="23" t="s">
        <v>14</v>
      </c>
      <c r="CB3" s="45" t="s">
        <v>12</v>
      </c>
      <c r="CC3" s="45" t="s">
        <v>13</v>
      </c>
      <c r="CD3" s="22" t="s">
        <v>14</v>
      </c>
    </row>
    <row r="4" spans="1:82" ht="12.75">
      <c r="A4" s="10" t="s">
        <v>15</v>
      </c>
      <c r="B4" s="16">
        <v>9.48849</v>
      </c>
      <c r="C4" s="16">
        <v>0.07505914</v>
      </c>
      <c r="D4" s="15">
        <f>C4/B4*100</f>
        <v>0.7910546356691106</v>
      </c>
      <c r="E4" s="3">
        <v>7.446469719000001</v>
      </c>
      <c r="F4" s="3">
        <v>0.22176086784986493</v>
      </c>
      <c r="G4" s="2">
        <f>100*F4/E4</f>
        <v>2.978067140782593</v>
      </c>
      <c r="H4" s="3">
        <v>8.09</v>
      </c>
      <c r="I4" s="3">
        <v>0.14416811174612942</v>
      </c>
      <c r="J4" s="2">
        <v>1.7820532972327492</v>
      </c>
      <c r="K4" s="13">
        <v>8.95952</v>
      </c>
      <c r="L4" s="13">
        <v>0.0375094003</v>
      </c>
      <c r="M4" s="13">
        <f>L4/K4*100</f>
        <v>0.41865412767648275</v>
      </c>
      <c r="N4" s="3">
        <v>7.4115</v>
      </c>
      <c r="O4" s="3">
        <v>0.0491624292</v>
      </c>
      <c r="P4" s="2">
        <v>0.6633263064</v>
      </c>
      <c r="Q4" s="25">
        <v>312.4</v>
      </c>
      <c r="R4" s="25">
        <v>8.859399999999999</v>
      </c>
      <c r="S4" s="26">
        <f>R4/Q4*100</f>
        <v>2.8359154929577466</v>
      </c>
      <c r="T4" s="25"/>
      <c r="AC4" s="40">
        <v>992</v>
      </c>
      <c r="AD4" s="40">
        <v>55.737479909542614</v>
      </c>
      <c r="AE4" s="2">
        <v>5.618697571526473</v>
      </c>
      <c r="AF4" s="56"/>
      <c r="AG4" s="56"/>
      <c r="AH4" s="12"/>
      <c r="AL4" s="43">
        <v>383.3</v>
      </c>
      <c r="AM4" s="43">
        <v>23.2142</v>
      </c>
      <c r="AN4" s="26">
        <f>AM4/AL4*100</f>
        <v>6.056404904774328</v>
      </c>
      <c r="AU4" s="43">
        <v>169</v>
      </c>
      <c r="AV4" s="43">
        <v>5</v>
      </c>
      <c r="AW4" s="35"/>
      <c r="BA4" s="40">
        <v>185.2</v>
      </c>
      <c r="BB4" s="40">
        <v>20.665599999999998</v>
      </c>
      <c r="BC4" s="15">
        <f>BB4/BA4*100</f>
        <v>11.1585313174946</v>
      </c>
      <c r="BD4" s="54">
        <v>9.806895333333333</v>
      </c>
      <c r="BE4" s="54">
        <v>14.183789653386679</v>
      </c>
      <c r="BF4" s="2"/>
      <c r="BG4" s="40">
        <v>372</v>
      </c>
      <c r="BH4" s="40">
        <v>19.32183566158592</v>
      </c>
      <c r="BI4" s="2">
        <v>5.194041844512344</v>
      </c>
      <c r="BJ4" s="40">
        <v>308</v>
      </c>
      <c r="BK4" s="40">
        <v>23.654927</v>
      </c>
      <c r="BL4" s="12">
        <f>BK4/BJ4*100</f>
        <v>7.680171103896104</v>
      </c>
      <c r="BM4" s="40">
        <v>338</v>
      </c>
      <c r="BN4" s="40">
        <v>15.491933385</v>
      </c>
      <c r="BO4" s="2">
        <v>4.583412244</v>
      </c>
      <c r="BP4" s="43">
        <v>152</v>
      </c>
      <c r="BQ4" s="43">
        <v>8.705</v>
      </c>
      <c r="BR4" s="26">
        <f>BQ4/BP4*100</f>
        <v>5.7269736842105265</v>
      </c>
      <c r="BS4" s="43">
        <v>146.90239722222222</v>
      </c>
      <c r="BT4" s="43">
        <v>7.2719146087593876</v>
      </c>
      <c r="BU4" s="25">
        <f>100*BT4/BS4</f>
        <v>4.950167421542493</v>
      </c>
      <c r="BV4" s="43">
        <v>137</v>
      </c>
      <c r="BW4" s="43">
        <v>6.749485577105529</v>
      </c>
      <c r="BX4" s="25">
        <v>4.926631808106225</v>
      </c>
      <c r="BY4" s="43">
        <v>95.2</v>
      </c>
      <c r="BZ4" s="43">
        <v>4.104198</v>
      </c>
      <c r="CA4" s="35">
        <f>BZ4/BY4*100</f>
        <v>4.3111323529411765</v>
      </c>
      <c r="CB4" s="43">
        <v>149</v>
      </c>
      <c r="CC4" s="43">
        <v>7.3786478737</v>
      </c>
      <c r="CD4" s="25">
        <v>4.9521126669</v>
      </c>
    </row>
    <row r="5" spans="1:82" ht="12.75">
      <c r="A5" s="10" t="s">
        <v>16</v>
      </c>
      <c r="B5" s="16">
        <v>30.14029</v>
      </c>
      <c r="C5" s="16">
        <v>0.16467882</v>
      </c>
      <c r="D5" s="15">
        <f aca="true" t="shared" si="0" ref="D5:D13">C5/B5*100</f>
        <v>0.5463743713149409</v>
      </c>
      <c r="E5" s="3">
        <v>35.81366711</v>
      </c>
      <c r="F5" s="3">
        <v>0.40911040138827454</v>
      </c>
      <c r="G5" s="2">
        <f aca="true" t="shared" si="1" ref="G5:G13">100*F5/E5</f>
        <v>1.1423303850223188</v>
      </c>
      <c r="H5" s="8">
        <v>29.477222222222217</v>
      </c>
      <c r="I5" s="8">
        <v>0.06243552229656712</v>
      </c>
      <c r="J5" s="7"/>
      <c r="K5" s="13">
        <v>27.66351</v>
      </c>
      <c r="L5" s="13">
        <v>0.24495734530000002</v>
      </c>
      <c r="M5" s="13">
        <f aca="true" t="shared" si="2" ref="M5:M13">L5/K5*100</f>
        <v>0.885489026157563</v>
      </c>
      <c r="N5" s="3">
        <v>27.5032</v>
      </c>
      <c r="O5" s="3">
        <v>0.0519546811</v>
      </c>
      <c r="P5" s="2">
        <v>0.1889041315</v>
      </c>
      <c r="Q5" s="25">
        <v>313.7</v>
      </c>
      <c r="R5" s="25">
        <v>7.3189</v>
      </c>
      <c r="S5" s="26">
        <f aca="true" t="shared" si="3" ref="S5:S13">R5/Q5*100</f>
        <v>2.3330889384762514</v>
      </c>
      <c r="T5" s="25"/>
      <c r="AC5" s="54">
        <v>403.3333333333333</v>
      </c>
      <c r="AD5" s="54">
        <v>76.97402159170325</v>
      </c>
      <c r="AE5" s="7"/>
      <c r="AF5" s="56"/>
      <c r="AG5" s="56"/>
      <c r="AH5" s="12"/>
      <c r="AN5" s="26"/>
      <c r="AW5" s="35"/>
      <c r="BA5" s="40">
        <v>107.2</v>
      </c>
      <c r="BB5" s="40">
        <v>13.571200000000001</v>
      </c>
      <c r="BC5" s="15">
        <f aca="true" t="shared" si="4" ref="BC5:BC13">BB5/BA5*100</f>
        <v>12.659701492537314</v>
      </c>
      <c r="BF5" s="2"/>
      <c r="BI5" s="2"/>
      <c r="BJ5" s="40">
        <v>276.5</v>
      </c>
      <c r="BK5" s="40">
        <v>43.472212999999996</v>
      </c>
      <c r="BL5" s="12">
        <f aca="true" t="shared" si="5" ref="BL5:BL13">BK5/BJ5*100</f>
        <v>15.722319349005422</v>
      </c>
      <c r="BM5" s="54">
        <v>54.444444444</v>
      </c>
      <c r="BN5" s="54">
        <v>11.303883305</v>
      </c>
      <c r="BO5" s="7"/>
      <c r="BP5" s="43">
        <v>41.5</v>
      </c>
      <c r="BQ5" s="43">
        <v>6.835400000000001</v>
      </c>
      <c r="BR5" s="26">
        <f>BQ5/BP5*100</f>
        <v>16.470843373493977</v>
      </c>
      <c r="BS5" s="46">
        <v>39.863363500000006</v>
      </c>
      <c r="BT5" s="46">
        <v>15.670112509680305</v>
      </c>
      <c r="BU5" s="25"/>
      <c r="BX5" s="25"/>
      <c r="BY5" s="43">
        <v>27.9</v>
      </c>
      <c r="BZ5" s="43">
        <v>4.931757</v>
      </c>
      <c r="CA5" s="35">
        <f aca="true" t="shared" si="6" ref="CA5:CA13">BZ5/BY5*100</f>
        <v>17.676548387096773</v>
      </c>
      <c r="CB5" s="43">
        <v>21.111111111</v>
      </c>
      <c r="CC5" s="43">
        <v>3.3333333333</v>
      </c>
      <c r="CD5" s="25">
        <v>15.789473684</v>
      </c>
    </row>
    <row r="6" spans="1:82" ht="12.75">
      <c r="A6" s="10" t="s">
        <v>17</v>
      </c>
      <c r="B6" s="16">
        <v>1.48006</v>
      </c>
      <c r="C6" s="16">
        <v>0.01075951</v>
      </c>
      <c r="D6" s="15">
        <f t="shared" si="0"/>
        <v>0.7269644473872681</v>
      </c>
      <c r="E6" s="3">
        <v>1.427972598</v>
      </c>
      <c r="F6" s="3">
        <v>0.029717203027276894</v>
      </c>
      <c r="G6" s="2">
        <f t="shared" si="1"/>
        <v>2.0810765604955184</v>
      </c>
      <c r="H6" s="3">
        <v>1.4338000000000002</v>
      </c>
      <c r="I6" s="3">
        <v>0.0231938689216691</v>
      </c>
      <c r="J6" s="2">
        <v>1.617650224694455</v>
      </c>
      <c r="K6" s="13">
        <v>2.03313</v>
      </c>
      <c r="L6" s="13">
        <v>0.011997226500000001</v>
      </c>
      <c r="M6" s="13">
        <f t="shared" si="2"/>
        <v>0.5900865414410295</v>
      </c>
      <c r="N6" s="3">
        <v>1.2507</v>
      </c>
      <c r="O6" s="3">
        <v>0.017505872</v>
      </c>
      <c r="P6" s="2">
        <v>1.3996859383</v>
      </c>
      <c r="Q6" s="25">
        <v>95.8</v>
      </c>
      <c r="R6" s="25">
        <v>4.1579999999999995</v>
      </c>
      <c r="S6" s="26">
        <f t="shared" si="3"/>
        <v>4.340292275574113</v>
      </c>
      <c r="T6" s="25"/>
      <c r="AC6" s="40">
        <v>857</v>
      </c>
      <c r="AD6" s="40">
        <v>48.54551129266913</v>
      </c>
      <c r="AE6" s="2">
        <v>5.664587081991731</v>
      </c>
      <c r="AF6" s="56"/>
      <c r="AG6" s="56"/>
      <c r="AH6" s="12"/>
      <c r="AI6" s="1">
        <v>167</v>
      </c>
      <c r="AJ6" s="40">
        <v>11.595018087</v>
      </c>
      <c r="AK6" s="2">
        <v>6.9431246032</v>
      </c>
      <c r="AL6" s="43">
        <v>177.2</v>
      </c>
      <c r="AM6" s="43">
        <v>11.8958</v>
      </c>
      <c r="AN6" s="26">
        <f>AM6/AL6*100</f>
        <v>6.713205417607224</v>
      </c>
      <c r="AU6" s="43">
        <v>117.6</v>
      </c>
      <c r="AV6" s="43">
        <v>7.46994</v>
      </c>
      <c r="AW6" s="35"/>
      <c r="BA6" s="40">
        <v>39.875</v>
      </c>
      <c r="BB6" s="40">
        <v>4.642600000000001</v>
      </c>
      <c r="BC6" s="15">
        <f t="shared" si="4"/>
        <v>11.642884012539186</v>
      </c>
      <c r="BF6" s="2"/>
      <c r="BG6" s="40">
        <v>75</v>
      </c>
      <c r="BH6" s="40">
        <v>10.801234497346433</v>
      </c>
      <c r="BI6" s="2">
        <v>14.401645996461912</v>
      </c>
      <c r="BJ6" s="40">
        <v>85</v>
      </c>
      <c r="BK6" s="40">
        <v>9.899495000000002</v>
      </c>
      <c r="BL6" s="12">
        <f>100*(BK6/BJ6)</f>
        <v>11.646464705882355</v>
      </c>
      <c r="BM6" s="40">
        <v>61</v>
      </c>
      <c r="BN6" s="40">
        <v>9.9442892601</v>
      </c>
      <c r="BO6" s="2">
        <v>16.302113541</v>
      </c>
      <c r="BP6" s="43">
        <v>36.3</v>
      </c>
      <c r="BQ6" s="43">
        <v>2.0028</v>
      </c>
      <c r="BR6" s="26">
        <f aca="true" t="shared" si="7" ref="BR6:BR13">BQ6/BP6*100</f>
        <v>5.517355371900827</v>
      </c>
      <c r="BS6" s="43">
        <v>51.606678999999986</v>
      </c>
      <c r="BT6" s="43">
        <v>2.38770222350764</v>
      </c>
      <c r="BU6" s="25">
        <f aca="true" t="shared" si="8" ref="BU6:BU13">100*BT6/BS6</f>
        <v>4.6267310157811945</v>
      </c>
      <c r="BX6" s="25"/>
      <c r="BY6" s="43">
        <v>32.8</v>
      </c>
      <c r="BZ6" s="43">
        <v>2.859681</v>
      </c>
      <c r="CA6" s="35">
        <f t="shared" si="6"/>
        <v>8.718539634146342</v>
      </c>
      <c r="CB6" s="43">
        <v>20</v>
      </c>
      <c r="CC6" s="43">
        <v>0</v>
      </c>
      <c r="CD6" s="25"/>
    </row>
    <row r="7" spans="1:82" ht="12.75">
      <c r="A7" s="10" t="s">
        <v>18</v>
      </c>
      <c r="B7" s="16">
        <v>12.99609</v>
      </c>
      <c r="C7" s="16">
        <v>0.07906121</v>
      </c>
      <c r="D7" s="15">
        <f t="shared" si="0"/>
        <v>0.6083461256424048</v>
      </c>
      <c r="E7" s="3">
        <v>10.498957690000001</v>
      </c>
      <c r="F7" s="3">
        <v>0.2220818278521534</v>
      </c>
      <c r="G7" s="2">
        <f t="shared" si="1"/>
        <v>2.11527500547679</v>
      </c>
      <c r="H7" s="3">
        <v>10.904900000000001</v>
      </c>
      <c r="I7" s="3">
        <v>0.04673673311456744</v>
      </c>
      <c r="J7" s="2">
        <v>0.4285847015063635</v>
      </c>
      <c r="K7" s="13">
        <v>11.26003</v>
      </c>
      <c r="L7" s="13">
        <v>0.0711273045</v>
      </c>
      <c r="M7" s="13">
        <f t="shared" si="2"/>
        <v>0.6316795292730126</v>
      </c>
      <c r="N7" s="3">
        <v>9.8781</v>
      </c>
      <c r="O7" s="3">
        <v>0.0613305253</v>
      </c>
      <c r="P7" s="2">
        <v>0.6208737034</v>
      </c>
      <c r="Q7" s="25">
        <v>310.5</v>
      </c>
      <c r="R7" s="25">
        <v>9.3838</v>
      </c>
      <c r="S7" s="26">
        <f t="shared" si="3"/>
        <v>3.0221578099838973</v>
      </c>
      <c r="T7" s="25"/>
      <c r="AC7" s="40">
        <v>1293</v>
      </c>
      <c r="AD7" s="40">
        <v>31.989581637360207</v>
      </c>
      <c r="AE7" s="2">
        <v>2.4740589046682295</v>
      </c>
      <c r="AF7" s="56"/>
      <c r="AG7" s="56"/>
      <c r="AH7" s="12"/>
      <c r="AL7" s="43">
        <v>486.8</v>
      </c>
      <c r="AM7" s="43">
        <v>59.7342</v>
      </c>
      <c r="AN7" s="26">
        <f>AM7/AL7*100</f>
        <v>12.270788824979457</v>
      </c>
      <c r="AU7" s="43">
        <v>195</v>
      </c>
      <c r="AV7" s="43">
        <v>0</v>
      </c>
      <c r="AW7" s="35"/>
      <c r="BA7" s="40">
        <v>284</v>
      </c>
      <c r="BB7" s="40">
        <v>16.8655</v>
      </c>
      <c r="BC7" s="15">
        <f t="shared" si="4"/>
        <v>5.938556338028169</v>
      </c>
      <c r="BD7" s="40">
        <v>126.23526899999997</v>
      </c>
      <c r="BE7" s="40">
        <v>45.938728345337424</v>
      </c>
      <c r="BF7" s="2">
        <f>100*BE7/BD7</f>
        <v>36.39135774752255</v>
      </c>
      <c r="BG7" s="40">
        <v>597</v>
      </c>
      <c r="BH7" s="40">
        <v>21.628170930011112</v>
      </c>
      <c r="BI7" s="2">
        <v>3.6228092010068864</v>
      </c>
      <c r="BJ7" s="40">
        <v>387.8</v>
      </c>
      <c r="BK7" s="40">
        <v>48.198202</v>
      </c>
      <c r="BL7" s="12">
        <f t="shared" si="5"/>
        <v>12.428623517276947</v>
      </c>
      <c r="BM7" s="40">
        <v>560</v>
      </c>
      <c r="BN7" s="40">
        <v>20</v>
      </c>
      <c r="BO7" s="2">
        <v>3.5714285714</v>
      </c>
      <c r="BP7" s="43">
        <v>157.9</v>
      </c>
      <c r="BQ7" s="43">
        <v>7.1095</v>
      </c>
      <c r="BR7" s="26">
        <f t="shared" si="7"/>
        <v>4.502533248891703</v>
      </c>
      <c r="BS7" s="46">
        <v>128.3776055</v>
      </c>
      <c r="BT7" s="46">
        <v>46.08719506667102</v>
      </c>
      <c r="BU7" s="25"/>
      <c r="BV7" s="43">
        <v>132</v>
      </c>
      <c r="BW7" s="43">
        <v>9.189365834726814</v>
      </c>
      <c r="BX7" s="25">
        <v>6.961640783883951</v>
      </c>
      <c r="BY7" s="43">
        <v>89.5</v>
      </c>
      <c r="BZ7" s="43">
        <v>5.104464</v>
      </c>
      <c r="CA7" s="35">
        <f t="shared" si="6"/>
        <v>5.703311731843576</v>
      </c>
      <c r="CB7" s="43">
        <v>143</v>
      </c>
      <c r="CC7" s="43">
        <v>4.8304589154</v>
      </c>
      <c r="CD7" s="25">
        <v>3.3779432975</v>
      </c>
    </row>
    <row r="8" spans="1:82" ht="12.75">
      <c r="A8" s="10" t="s">
        <v>19</v>
      </c>
      <c r="B8" s="16">
        <v>2.22419</v>
      </c>
      <c r="C8" s="16">
        <v>0.01455476</v>
      </c>
      <c r="D8" s="15">
        <f t="shared" si="0"/>
        <v>0.6543847423106839</v>
      </c>
      <c r="E8" s="3">
        <v>2.011883315</v>
      </c>
      <c r="F8" s="3">
        <v>0.04224871067744947</v>
      </c>
      <c r="G8" s="2">
        <f t="shared" si="1"/>
        <v>2.0999583008843374</v>
      </c>
      <c r="H8" s="3">
        <v>1.9372</v>
      </c>
      <c r="I8" s="3">
        <v>0.02062253352255465</v>
      </c>
      <c r="J8" s="2">
        <v>1.0645536610858275</v>
      </c>
      <c r="K8" s="13">
        <v>2.40268</v>
      </c>
      <c r="L8" s="13">
        <v>0.016069142300000002</v>
      </c>
      <c r="M8" s="13">
        <f t="shared" si="2"/>
        <v>0.6688007683087219</v>
      </c>
      <c r="N8" s="3">
        <v>1.7124</v>
      </c>
      <c r="O8" s="3">
        <v>0.0147135614</v>
      </c>
      <c r="P8" s="2">
        <v>0.8592362412</v>
      </c>
      <c r="Q8" s="25">
        <v>251.5</v>
      </c>
      <c r="R8" s="25">
        <v>7.0277</v>
      </c>
      <c r="S8" s="26">
        <f t="shared" si="3"/>
        <v>2.794314115308151</v>
      </c>
      <c r="T8" s="36">
        <v>81.3</v>
      </c>
      <c r="U8" s="36">
        <v>70.38315770757156</v>
      </c>
      <c r="AC8" s="40">
        <v>693</v>
      </c>
      <c r="AD8" s="40">
        <v>29.078437983419185</v>
      </c>
      <c r="AE8" s="2">
        <v>4.196022797030185</v>
      </c>
      <c r="AF8" s="56"/>
      <c r="AG8" s="56"/>
      <c r="AH8" s="12"/>
      <c r="AL8" s="43">
        <v>198.6</v>
      </c>
      <c r="AM8" s="43">
        <v>29.5342</v>
      </c>
      <c r="AN8" s="26">
        <f>AM8/AL8*100</f>
        <v>14.871198388721046</v>
      </c>
      <c r="AU8" s="43">
        <v>120.285714</v>
      </c>
      <c r="AV8" s="43">
        <v>15.649433</v>
      </c>
      <c r="AW8" s="35"/>
      <c r="BA8" s="40">
        <v>125.6</v>
      </c>
      <c r="BB8" s="40">
        <v>10.5956</v>
      </c>
      <c r="BC8" s="15">
        <f t="shared" si="4"/>
        <v>8.435987261146497</v>
      </c>
      <c r="BF8" s="2"/>
      <c r="BG8" s="40">
        <v>176</v>
      </c>
      <c r="BH8" s="40">
        <v>8.432740427115679</v>
      </c>
      <c r="BI8" s="2">
        <v>4.7913297881339085</v>
      </c>
      <c r="BJ8" s="40">
        <v>221.3</v>
      </c>
      <c r="BK8" s="40">
        <v>21.150519</v>
      </c>
      <c r="BL8" s="12">
        <f t="shared" si="5"/>
        <v>9.557396746497966</v>
      </c>
      <c r="BM8" s="40">
        <v>156</v>
      </c>
      <c r="BN8" s="40">
        <v>8.4327404271</v>
      </c>
      <c r="BO8" s="2">
        <v>5.4056028379</v>
      </c>
      <c r="BP8" s="43">
        <v>47.3</v>
      </c>
      <c r="BQ8" s="43">
        <v>4.0014</v>
      </c>
      <c r="BR8" s="26">
        <f t="shared" si="7"/>
        <v>8.459619450317126</v>
      </c>
      <c r="BS8" s="43">
        <v>40.1829095</v>
      </c>
      <c r="BT8" s="43">
        <v>5.191598213078111</v>
      </c>
      <c r="BU8" s="25">
        <f t="shared" si="8"/>
        <v>12.919916147630152</v>
      </c>
      <c r="BV8" s="46">
        <v>25</v>
      </c>
      <c r="BW8" s="46">
        <v>5.3452248382484875</v>
      </c>
      <c r="BX8" s="36"/>
      <c r="BY8" s="43">
        <v>31</v>
      </c>
      <c r="BZ8" s="43">
        <v>3.162278</v>
      </c>
      <c r="CA8" s="35">
        <f t="shared" si="6"/>
        <v>10.200896774193549</v>
      </c>
      <c r="CB8" s="43">
        <v>27</v>
      </c>
      <c r="CC8" s="43">
        <v>4.8304589154</v>
      </c>
      <c r="CD8" s="25">
        <v>17.890588576</v>
      </c>
    </row>
    <row r="9" spans="1:82" ht="12.75">
      <c r="A9" s="10" t="s">
        <v>20</v>
      </c>
      <c r="B9" s="16">
        <v>1.18271</v>
      </c>
      <c r="C9" s="16">
        <v>0.00652524</v>
      </c>
      <c r="D9" s="15">
        <f t="shared" si="0"/>
        <v>0.5517193563933678</v>
      </c>
      <c r="E9" s="3">
        <v>1.124224673</v>
      </c>
      <c r="F9" s="3">
        <v>0.03143420785770286</v>
      </c>
      <c r="G9" s="2">
        <f t="shared" si="1"/>
        <v>2.79607880992511</v>
      </c>
      <c r="H9" s="3">
        <v>1.1560000000000001</v>
      </c>
      <c r="I9" s="3">
        <v>0.015048071120394564</v>
      </c>
      <c r="J9" s="2">
        <v>1.301736256089495</v>
      </c>
      <c r="K9" s="13">
        <v>1.35775</v>
      </c>
      <c r="L9" s="13">
        <v>0.0079563043</v>
      </c>
      <c r="M9" s="13">
        <f t="shared" si="2"/>
        <v>0.5859918468053765</v>
      </c>
      <c r="N9" s="3">
        <v>1.0086</v>
      </c>
      <c r="O9" s="3">
        <v>0.0211670604</v>
      </c>
      <c r="P9" s="2">
        <v>2.0986575812</v>
      </c>
      <c r="Q9" s="25">
        <v>255.8</v>
      </c>
      <c r="R9" s="25">
        <v>6.321000000000001</v>
      </c>
      <c r="S9" s="26">
        <f t="shared" si="3"/>
        <v>2.4710711493354185</v>
      </c>
      <c r="T9" s="25"/>
      <c r="Z9" s="24">
        <v>20</v>
      </c>
      <c r="AA9" s="25">
        <v>0</v>
      </c>
      <c r="AC9" s="40">
        <v>850</v>
      </c>
      <c r="AD9" s="40">
        <v>44.721359549995796</v>
      </c>
      <c r="AE9" s="2">
        <v>5.2613364176465645</v>
      </c>
      <c r="AF9" s="40">
        <v>4567.1</v>
      </c>
      <c r="AG9" s="40">
        <v>412.34382899999997</v>
      </c>
      <c r="AH9" s="12">
        <v>9.028570186770597</v>
      </c>
      <c r="AN9" s="26"/>
      <c r="AW9" s="35"/>
      <c r="BC9" s="15"/>
      <c r="BF9" s="2"/>
      <c r="BG9" s="54">
        <v>68.33333333333333</v>
      </c>
      <c r="BH9" s="54">
        <v>11.690451944500111</v>
      </c>
      <c r="BI9" s="7">
        <v>17.10797845536602</v>
      </c>
      <c r="BJ9" s="40">
        <v>127.9</v>
      </c>
      <c r="BK9" s="40">
        <v>19.069755</v>
      </c>
      <c r="BL9" s="12">
        <f t="shared" si="5"/>
        <v>14.909894448788116</v>
      </c>
      <c r="BM9" s="40">
        <v>86</v>
      </c>
      <c r="BN9" s="40">
        <v>10.749676998</v>
      </c>
      <c r="BO9" s="2">
        <v>12.499624416</v>
      </c>
      <c r="BP9" s="43">
        <v>2532.9</v>
      </c>
      <c r="BQ9" s="43">
        <v>16.6697</v>
      </c>
      <c r="BR9" s="26">
        <f t="shared" si="7"/>
        <v>0.6581270480476923</v>
      </c>
      <c r="BS9" s="43">
        <v>3118.7689600000003</v>
      </c>
      <c r="BT9" s="43">
        <v>21.698823096129246</v>
      </c>
      <c r="BU9" s="25">
        <f t="shared" si="8"/>
        <v>0.6957496170581755</v>
      </c>
      <c r="BV9" s="43">
        <v>2802</v>
      </c>
      <c r="BW9" s="43">
        <v>21.499353995462798</v>
      </c>
      <c r="BX9" s="25">
        <v>0.767286009830935</v>
      </c>
      <c r="BY9" s="43">
        <v>2057.8</v>
      </c>
      <c r="BZ9" s="43">
        <v>10.992927</v>
      </c>
      <c r="CA9" s="35">
        <f t="shared" si="6"/>
        <v>0.5342077461366507</v>
      </c>
      <c r="CB9" s="43">
        <v>2992</v>
      </c>
      <c r="CC9" s="43">
        <v>20.439612956</v>
      </c>
      <c r="CD9" s="25">
        <v>0.6831421442</v>
      </c>
    </row>
    <row r="10" spans="1:82" ht="12.75">
      <c r="A10" s="10" t="s">
        <v>21</v>
      </c>
      <c r="B10" s="16">
        <v>3.49609</v>
      </c>
      <c r="C10" s="16">
        <v>0.03526772</v>
      </c>
      <c r="D10" s="15">
        <f t="shared" si="0"/>
        <v>1.008776089860387</v>
      </c>
      <c r="E10" s="3">
        <v>3.1268168750000003</v>
      </c>
      <c r="F10" s="3">
        <v>0.026151503268416698</v>
      </c>
      <c r="G10" s="2">
        <f t="shared" si="1"/>
        <v>0.8363618438133412</v>
      </c>
      <c r="H10" s="3">
        <v>2.957</v>
      </c>
      <c r="I10" s="3">
        <v>0.017694945919982476</v>
      </c>
      <c r="J10" s="2">
        <v>0.5984087223531444</v>
      </c>
      <c r="K10" s="13">
        <v>3.76505</v>
      </c>
      <c r="L10" s="13">
        <v>0.0321903453</v>
      </c>
      <c r="M10" s="13">
        <f t="shared" si="2"/>
        <v>0.8549778967078789</v>
      </c>
      <c r="N10" s="3">
        <v>2.6358</v>
      </c>
      <c r="O10" s="3">
        <v>0.0211859492</v>
      </c>
      <c r="P10" s="2">
        <v>0.8037768124</v>
      </c>
      <c r="Q10" s="25">
        <v>296.6</v>
      </c>
      <c r="R10" s="25">
        <v>7.5307</v>
      </c>
      <c r="S10" s="26">
        <f t="shared" si="3"/>
        <v>2.5390087660148346</v>
      </c>
      <c r="T10" s="25"/>
      <c r="W10" s="24">
        <v>30</v>
      </c>
      <c r="X10" s="25">
        <v>0</v>
      </c>
      <c r="Z10" s="24">
        <v>40</v>
      </c>
      <c r="AA10" s="25">
        <v>0</v>
      </c>
      <c r="AC10" s="40">
        <v>552</v>
      </c>
      <c r="AD10" s="40">
        <v>32.2490309931942</v>
      </c>
      <c r="AE10" s="2">
        <v>5.8422157596366295</v>
      </c>
      <c r="AF10" s="56"/>
      <c r="AG10" s="56"/>
      <c r="AH10" s="12"/>
      <c r="AL10" s="43">
        <v>170.1</v>
      </c>
      <c r="AM10" s="43">
        <v>34.952200000000005</v>
      </c>
      <c r="AN10" s="26">
        <f>AM10/AL10*100</f>
        <v>20.548030570252795</v>
      </c>
      <c r="AU10" s="43">
        <v>105.33333300000001</v>
      </c>
      <c r="AV10" s="43">
        <v>3.7859390000000004</v>
      </c>
      <c r="AW10" s="35"/>
      <c r="BA10" s="40">
        <v>77.9</v>
      </c>
      <c r="BB10" s="40">
        <v>17.6223</v>
      </c>
      <c r="BC10" s="15">
        <f t="shared" si="4"/>
        <v>22.621694480102693</v>
      </c>
      <c r="BF10" s="2"/>
      <c r="BG10" s="40">
        <v>73</v>
      </c>
      <c r="BH10" s="40">
        <v>14.181364924121764</v>
      </c>
      <c r="BI10" s="2">
        <v>19.426527293317484</v>
      </c>
      <c r="BJ10" s="40">
        <v>189.6</v>
      </c>
      <c r="BK10" s="40">
        <v>13.175735</v>
      </c>
      <c r="BL10" s="12">
        <f t="shared" si="5"/>
        <v>6.949227320675106</v>
      </c>
      <c r="BM10" s="40">
        <v>77</v>
      </c>
      <c r="BN10" s="40">
        <v>8.2327260235</v>
      </c>
      <c r="BO10" s="2">
        <v>10.691851979</v>
      </c>
      <c r="BP10" s="43">
        <v>116.8</v>
      </c>
      <c r="BQ10" s="43">
        <v>4.638</v>
      </c>
      <c r="BR10" s="26">
        <f t="shared" si="7"/>
        <v>3.970890410958904</v>
      </c>
      <c r="BS10" s="43">
        <v>117.8325875</v>
      </c>
      <c r="BT10" s="43">
        <v>5.812776061202626</v>
      </c>
      <c r="BU10" s="25">
        <f t="shared" si="8"/>
        <v>4.933080215354369</v>
      </c>
      <c r="BV10" s="43">
        <v>98</v>
      </c>
      <c r="BW10" s="43">
        <v>7.888106377466155</v>
      </c>
      <c r="BX10" s="25">
        <v>8.049088140271586</v>
      </c>
      <c r="BY10" s="43">
        <v>84.4</v>
      </c>
      <c r="BZ10" s="43">
        <v>3.5339620000000003</v>
      </c>
      <c r="CA10" s="35">
        <f t="shared" si="6"/>
        <v>4.187158767772512</v>
      </c>
      <c r="CB10" s="43">
        <v>108</v>
      </c>
      <c r="CC10" s="43">
        <v>4.2163702136</v>
      </c>
      <c r="CD10" s="25">
        <v>3.904046494</v>
      </c>
    </row>
    <row r="11" spans="1:82" ht="12.75">
      <c r="A11" s="10" t="s">
        <v>22</v>
      </c>
      <c r="B11" s="16">
        <v>7.23424</v>
      </c>
      <c r="C11" s="16">
        <v>0.048456610000000004</v>
      </c>
      <c r="D11" s="15">
        <f t="shared" si="0"/>
        <v>0.6698230912991553</v>
      </c>
      <c r="E11" s="3">
        <v>7.565824786000002</v>
      </c>
      <c r="F11" s="3">
        <v>0.27346485524008296</v>
      </c>
      <c r="G11" s="2">
        <f t="shared" si="1"/>
        <v>3.614475129613224</v>
      </c>
      <c r="H11" s="3">
        <v>6.6313</v>
      </c>
      <c r="I11" s="3">
        <v>0.049351460633568184</v>
      </c>
      <c r="J11" s="2">
        <v>0.7442199965854084</v>
      </c>
      <c r="K11" s="13">
        <v>8.16742</v>
      </c>
      <c r="L11" s="13">
        <v>0.0441458391</v>
      </c>
      <c r="M11" s="13">
        <f t="shared" si="2"/>
        <v>0.5405114356798107</v>
      </c>
      <c r="N11" s="3">
        <v>5.8976</v>
      </c>
      <c r="O11" s="3">
        <v>0.0325002564</v>
      </c>
      <c r="P11" s="2">
        <v>0.55107597</v>
      </c>
      <c r="Q11" s="25">
        <v>162.7</v>
      </c>
      <c r="R11" s="25">
        <v>5.4578999999999995</v>
      </c>
      <c r="S11" s="26">
        <f t="shared" si="3"/>
        <v>3.354578979717271</v>
      </c>
      <c r="T11" s="25"/>
      <c r="AC11" s="40">
        <v>322</v>
      </c>
      <c r="AD11" s="40">
        <v>48.94441291460707</v>
      </c>
      <c r="AE11" s="2">
        <v>15.200128234350021</v>
      </c>
      <c r="AF11" s="56"/>
      <c r="AG11" s="56"/>
      <c r="AH11" s="12"/>
      <c r="AL11" s="43">
        <v>130.1</v>
      </c>
      <c r="AM11" s="43">
        <v>17.3618</v>
      </c>
      <c r="AN11" s="26">
        <f>AM11/AL11*100</f>
        <v>13.344965411222137</v>
      </c>
      <c r="AU11" s="43">
        <v>86.33333300000001</v>
      </c>
      <c r="AV11" s="43">
        <v>3.05505</v>
      </c>
      <c r="AW11" s="35"/>
      <c r="BA11" s="40">
        <v>56</v>
      </c>
      <c r="BB11" s="40">
        <v>13.285300000000001</v>
      </c>
      <c r="BC11" s="15">
        <f t="shared" si="4"/>
        <v>23.723750000000003</v>
      </c>
      <c r="BF11" s="2"/>
      <c r="BG11" s="40">
        <v>57</v>
      </c>
      <c r="BH11" s="40">
        <v>6.749485577105529</v>
      </c>
      <c r="BI11" s="2">
        <v>11.841202766851804</v>
      </c>
      <c r="BJ11" s="40">
        <v>120.7</v>
      </c>
      <c r="BK11" s="40">
        <v>17.114321</v>
      </c>
      <c r="BL11" s="12">
        <f t="shared" si="5"/>
        <v>14.17922203811102</v>
      </c>
      <c r="BM11" s="40">
        <v>48</v>
      </c>
      <c r="BN11" s="40">
        <v>7.8881063775</v>
      </c>
      <c r="BO11" s="2">
        <v>16.433554953</v>
      </c>
      <c r="BP11" s="43">
        <v>70.5</v>
      </c>
      <c r="BQ11" s="43">
        <v>3.504</v>
      </c>
      <c r="BR11" s="26">
        <f t="shared" si="7"/>
        <v>4.970212765957447</v>
      </c>
      <c r="BS11" s="43">
        <v>98.18050850000002</v>
      </c>
      <c r="BT11" s="43">
        <v>4.770204502853597</v>
      </c>
      <c r="BU11" s="25">
        <f t="shared" si="8"/>
        <v>4.858606433937543</v>
      </c>
      <c r="BV11" s="43">
        <v>41</v>
      </c>
      <c r="BW11" s="43">
        <v>5.676462121975467</v>
      </c>
      <c r="BX11" s="25">
        <v>13.845029565793821</v>
      </c>
      <c r="BY11" s="43">
        <v>52.2</v>
      </c>
      <c r="BZ11" s="43">
        <v>3.552777</v>
      </c>
      <c r="CA11" s="35">
        <f t="shared" si="6"/>
        <v>6.806086206896551</v>
      </c>
      <c r="CB11" s="43">
        <v>48</v>
      </c>
      <c r="CC11" s="43">
        <v>6.3245553203</v>
      </c>
      <c r="CD11" s="25">
        <v>13.176156917</v>
      </c>
    </row>
    <row r="12" spans="1:82" ht="12.75">
      <c r="A12" s="10" t="s">
        <v>23</v>
      </c>
      <c r="B12" s="16">
        <v>0.7716700000000001</v>
      </c>
      <c r="C12" s="16">
        <v>0.0031644</v>
      </c>
      <c r="D12" s="15">
        <f t="shared" si="0"/>
        <v>0.41007166275739626</v>
      </c>
      <c r="E12" s="3">
        <v>0.809041532</v>
      </c>
      <c r="F12" s="3">
        <v>0.014608211819033504</v>
      </c>
      <c r="G12" s="2">
        <f t="shared" si="1"/>
        <v>1.8056195190525155</v>
      </c>
      <c r="H12" s="3">
        <v>0.8272999999999999</v>
      </c>
      <c r="I12" s="3">
        <v>0.011086027241532508</v>
      </c>
      <c r="J12" s="2">
        <v>1.3400250503484237</v>
      </c>
      <c r="K12" s="13">
        <v>0.8444800000000001</v>
      </c>
      <c r="L12" s="13">
        <v>0.0060368866</v>
      </c>
      <c r="M12" s="13">
        <f t="shared" si="2"/>
        <v>0.714864366237211</v>
      </c>
      <c r="N12" s="3">
        <v>0.7392</v>
      </c>
      <c r="O12" s="3">
        <v>0.0058840651</v>
      </c>
      <c r="P12" s="2">
        <v>0.7960044792</v>
      </c>
      <c r="Q12" s="25">
        <v>262.6</v>
      </c>
      <c r="R12" s="25">
        <v>4.060700000000001</v>
      </c>
      <c r="S12" s="26">
        <f t="shared" si="3"/>
        <v>1.5463442498095965</v>
      </c>
      <c r="T12" s="25"/>
      <c r="AC12" s="54">
        <v>548.8888888888889</v>
      </c>
      <c r="AD12" s="54">
        <v>26.193722742502896</v>
      </c>
      <c r="AE12" s="7"/>
      <c r="AF12" s="56"/>
      <c r="AG12" s="56"/>
      <c r="AH12" s="12"/>
      <c r="AL12" s="43">
        <v>202.9</v>
      </c>
      <c r="AM12" s="43">
        <v>34.2976</v>
      </c>
      <c r="AN12" s="26">
        <f>AM12/AL12*100</f>
        <v>16.90369640216856</v>
      </c>
      <c r="AU12" s="43">
        <v>132.66666700000002</v>
      </c>
      <c r="AV12" s="43">
        <v>15.821926000000001</v>
      </c>
      <c r="AW12" s="35"/>
      <c r="BA12" s="40">
        <v>90.7</v>
      </c>
      <c r="BB12" s="40">
        <v>13.8488</v>
      </c>
      <c r="BC12" s="15">
        <f t="shared" si="4"/>
        <v>15.268798235942668</v>
      </c>
      <c r="BF12" s="2"/>
      <c r="BG12" s="40">
        <v>114</v>
      </c>
      <c r="BH12" s="40">
        <v>9.66091783079296</v>
      </c>
      <c r="BI12" s="2">
        <v>8.47448932525698</v>
      </c>
      <c r="BJ12" s="40">
        <v>209.4</v>
      </c>
      <c r="BK12" s="40">
        <v>26.361588</v>
      </c>
      <c r="BL12" s="12">
        <f t="shared" si="5"/>
        <v>12.589106017191979</v>
      </c>
      <c r="BM12" s="40">
        <v>103</v>
      </c>
      <c r="BN12" s="40">
        <v>9.4868329805</v>
      </c>
      <c r="BO12" s="2">
        <v>9.2105174568</v>
      </c>
      <c r="BP12" s="43">
        <v>161.2</v>
      </c>
      <c r="BQ12" s="43">
        <v>5.827100000000001</v>
      </c>
      <c r="BR12" s="26">
        <f t="shared" si="7"/>
        <v>3.6148263027295293</v>
      </c>
      <c r="BS12" s="43">
        <v>162.72880050000003</v>
      </c>
      <c r="BT12" s="43">
        <v>3.390343070501414</v>
      </c>
      <c r="BU12" s="25">
        <f t="shared" si="8"/>
        <v>2.0834314885160192</v>
      </c>
      <c r="BV12" s="43">
        <v>140</v>
      </c>
      <c r="BW12" s="43">
        <v>4.714045207910317</v>
      </c>
      <c r="BX12" s="25">
        <v>3.3671751485073695</v>
      </c>
      <c r="BY12" s="43">
        <v>111.5</v>
      </c>
      <c r="BZ12" s="43">
        <v>5.190804</v>
      </c>
      <c r="CA12" s="35">
        <f t="shared" si="6"/>
        <v>4.655429596412556</v>
      </c>
      <c r="CB12" s="43">
        <v>152</v>
      </c>
      <c r="CC12" s="43">
        <v>6.3245553203</v>
      </c>
      <c r="CD12" s="25">
        <v>4.1608916581</v>
      </c>
    </row>
    <row r="13" spans="1:82" ht="12.75">
      <c r="A13" s="10" t="s">
        <v>24</v>
      </c>
      <c r="B13" s="16">
        <v>5.35663</v>
      </c>
      <c r="C13" s="16">
        <v>0.03376349</v>
      </c>
      <c r="D13" s="15">
        <f t="shared" si="0"/>
        <v>0.6303121552169928</v>
      </c>
      <c r="E13" s="3">
        <v>4.51691032</v>
      </c>
      <c r="F13" s="3">
        <v>0.03369132824138719</v>
      </c>
      <c r="G13" s="2">
        <f t="shared" si="1"/>
        <v>0.7458932290997353</v>
      </c>
      <c r="H13" s="3">
        <v>4.4161</v>
      </c>
      <c r="I13" s="3">
        <v>0.04194824853978458</v>
      </c>
      <c r="J13" s="2">
        <v>0.9498935381849274</v>
      </c>
      <c r="K13" s="13">
        <v>4.68029</v>
      </c>
      <c r="L13" s="13">
        <v>0.0223530982</v>
      </c>
      <c r="M13" s="13">
        <f t="shared" si="2"/>
        <v>0.47760070850310554</v>
      </c>
      <c r="N13" s="3">
        <v>3.9984</v>
      </c>
      <c r="O13" s="3">
        <v>0.0275487447</v>
      </c>
      <c r="P13" s="2">
        <v>0.6889942146</v>
      </c>
      <c r="Q13" s="25">
        <v>291.5</v>
      </c>
      <c r="R13" s="25">
        <v>7.5609</v>
      </c>
      <c r="S13" s="26">
        <f t="shared" si="3"/>
        <v>2.5937907375643223</v>
      </c>
      <c r="T13" s="25"/>
      <c r="AC13" s="40">
        <v>1267</v>
      </c>
      <c r="AD13" s="40">
        <v>50.56349144063003</v>
      </c>
      <c r="AE13" s="2">
        <v>3.9908043757403338</v>
      </c>
      <c r="AF13" s="56"/>
      <c r="AG13" s="56"/>
      <c r="AH13" s="12"/>
      <c r="AI13" s="1">
        <v>314</v>
      </c>
      <c r="AJ13" s="40">
        <v>17.126976772</v>
      </c>
      <c r="AK13" s="2">
        <v>5.4544512011</v>
      </c>
      <c r="AL13" s="43">
        <v>520.2</v>
      </c>
      <c r="AM13" s="43">
        <v>45.1314</v>
      </c>
      <c r="AN13" s="26">
        <f>AM13/AL13*100</f>
        <v>8.675778546712802</v>
      </c>
      <c r="AO13" s="43">
        <v>593.698378</v>
      </c>
      <c r="AP13" s="43">
        <v>61.562751882977956</v>
      </c>
      <c r="AQ13" s="25">
        <f>100*AP13/AO13</f>
        <v>10.369365011635242</v>
      </c>
      <c r="AR13" s="43">
        <v>227.14285714285714</v>
      </c>
      <c r="AS13" s="43">
        <v>22.886885410853168</v>
      </c>
      <c r="AT13" s="25">
        <v>10.075987287796991</v>
      </c>
      <c r="AU13" s="43">
        <v>203.25</v>
      </c>
      <c r="AV13" s="43">
        <v>40.770262</v>
      </c>
      <c r="AW13" s="35"/>
      <c r="AX13" s="24">
        <v>460</v>
      </c>
      <c r="AY13" s="43">
        <v>61.282587703</v>
      </c>
      <c r="AZ13" s="25">
        <v>13.322301675</v>
      </c>
      <c r="BA13" s="40">
        <v>10894.9</v>
      </c>
      <c r="BB13" s="40">
        <v>84.6856</v>
      </c>
      <c r="BC13" s="15">
        <f t="shared" si="4"/>
        <v>0.7772957989518031</v>
      </c>
      <c r="BD13" s="40">
        <v>18363.98168</v>
      </c>
      <c r="BE13" s="40">
        <v>437.74671470889064</v>
      </c>
      <c r="BF13" s="2">
        <f>100*BE13/BD13</f>
        <v>2.3837244141102336</v>
      </c>
      <c r="BG13" s="40">
        <v>14125</v>
      </c>
      <c r="BH13" s="40">
        <v>387.2768174488803</v>
      </c>
      <c r="BI13" s="2">
        <v>2.741782778399153</v>
      </c>
      <c r="BJ13" s="40">
        <v>10223.8</v>
      </c>
      <c r="BK13" s="40">
        <v>59.553523999999996</v>
      </c>
      <c r="BL13" s="12">
        <f t="shared" si="5"/>
        <v>0.5824989142980105</v>
      </c>
      <c r="BM13" s="40">
        <v>13877</v>
      </c>
      <c r="BN13" s="40">
        <v>274.4307239</v>
      </c>
      <c r="BO13" s="2">
        <v>1.9775940326</v>
      </c>
      <c r="BP13" s="43">
        <v>560.2</v>
      </c>
      <c r="BQ13" s="43">
        <v>11.7549</v>
      </c>
      <c r="BR13" s="26">
        <f t="shared" si="7"/>
        <v>2.09833987861478</v>
      </c>
      <c r="BS13" s="43">
        <v>582.1329255</v>
      </c>
      <c r="BT13" s="43">
        <v>18.848436753735417</v>
      </c>
      <c r="BU13" s="25">
        <f t="shared" si="8"/>
        <v>3.2378235155735773</v>
      </c>
      <c r="BV13" s="43">
        <v>502</v>
      </c>
      <c r="BW13" s="43">
        <v>17.511900715418264</v>
      </c>
      <c r="BX13" s="25">
        <v>3.4884264373343155</v>
      </c>
      <c r="BY13" s="43">
        <v>348.3</v>
      </c>
      <c r="BZ13" s="43">
        <v>8.628763000000001</v>
      </c>
      <c r="CA13" s="35">
        <f t="shared" si="6"/>
        <v>2.477393913293138</v>
      </c>
      <c r="CB13" s="43">
        <v>544</v>
      </c>
      <c r="CC13" s="43">
        <v>15.055453054</v>
      </c>
      <c r="CD13" s="25">
        <v>2.7675465173</v>
      </c>
    </row>
    <row r="14" spans="2:82" ht="12.75">
      <c r="B14" s="49"/>
      <c r="C14" s="49"/>
      <c r="D14" s="17"/>
      <c r="M14" s="3"/>
      <c r="Q14" s="27"/>
      <c r="R14" s="27"/>
      <c r="S14" s="28"/>
      <c r="U14" s="24"/>
      <c r="AL14" s="44"/>
      <c r="AM14" s="44"/>
      <c r="AN14" s="28"/>
      <c r="BA14" s="59"/>
      <c r="BB14" s="59"/>
      <c r="BC14" s="17"/>
      <c r="BF14" s="2"/>
      <c r="BI14" s="2"/>
      <c r="BL14" s="2"/>
      <c r="BO14" s="2"/>
      <c r="BP14" s="44"/>
      <c r="BQ14" s="44"/>
      <c r="BR14" s="28"/>
      <c r="BU14" s="25"/>
      <c r="BX14" s="25"/>
      <c r="CA14" s="25"/>
      <c r="CD14" s="25"/>
    </row>
    <row r="15" spans="1:82" s="77" customFormat="1" ht="12.75">
      <c r="A15" s="11" t="s">
        <v>36</v>
      </c>
      <c r="B15" s="78"/>
      <c r="C15" s="78"/>
      <c r="D15" s="79">
        <f>AVERAGE(D4:D13)</f>
        <v>0.6597826677851707</v>
      </c>
      <c r="E15" s="73"/>
      <c r="F15" s="73"/>
      <c r="G15" s="79">
        <f>AVERAGE(G4:G13)</f>
        <v>2.0215135924165484</v>
      </c>
      <c r="H15" s="73"/>
      <c r="I15" s="73"/>
      <c r="J15" s="79">
        <f>AVERAGE(J4:J13)</f>
        <v>1.0919028275645326</v>
      </c>
      <c r="K15" s="73"/>
      <c r="L15" s="73"/>
      <c r="M15" s="79">
        <f>AVERAGE(M4:M13)</f>
        <v>0.6368656246790192</v>
      </c>
      <c r="N15" s="73"/>
      <c r="O15" s="73"/>
      <c r="P15" s="79">
        <f>AVERAGE(P4:P13)</f>
        <v>0.86705353782</v>
      </c>
      <c r="Q15" s="9"/>
      <c r="R15" s="72"/>
      <c r="S15" s="79">
        <f>AVERAGE(S4:S13)</f>
        <v>2.78305625147416</v>
      </c>
      <c r="T15" s="9"/>
      <c r="U15" s="72"/>
      <c r="V15" s="79"/>
      <c r="W15" s="9"/>
      <c r="X15" s="72"/>
      <c r="Y15" s="72"/>
      <c r="Z15" s="9"/>
      <c r="AA15" s="72"/>
      <c r="AB15" s="72"/>
      <c r="AC15" s="74"/>
      <c r="AD15" s="74"/>
      <c r="AE15" s="79">
        <f>AVERAGE(AE4:AE13)</f>
        <v>6.030981392823771</v>
      </c>
      <c r="AF15" s="74"/>
      <c r="AG15" s="74"/>
      <c r="AH15" s="79">
        <f>AVERAGE(AH4:AH13)</f>
        <v>9.028570186770597</v>
      </c>
      <c r="AI15" s="9"/>
      <c r="AJ15" s="74"/>
      <c r="AK15" s="79">
        <f>AVERAGE(AK4:AK13)</f>
        <v>6.19878790215</v>
      </c>
      <c r="AL15" s="74"/>
      <c r="AM15" s="74"/>
      <c r="AN15" s="79">
        <f>AVERAGE(AN4:AN13)</f>
        <v>12.423008558304794</v>
      </c>
      <c r="AO15" s="74"/>
      <c r="AP15" s="74"/>
      <c r="AQ15" s="79">
        <f>AVERAGE(AQ4:AQ13)</f>
        <v>10.369365011635242</v>
      </c>
      <c r="AR15" s="74"/>
      <c r="AS15" s="74"/>
      <c r="AT15" s="79">
        <f>AVERAGE(AT4:AT13)</f>
        <v>10.075987287796991</v>
      </c>
      <c r="AU15" s="74"/>
      <c r="AV15" s="74"/>
      <c r="AW15" s="79"/>
      <c r="AX15" s="72"/>
      <c r="AY15" s="74"/>
      <c r="AZ15" s="79">
        <f>AVERAGE(AZ4:AZ13)</f>
        <v>13.322301675</v>
      </c>
      <c r="BA15" s="74"/>
      <c r="BB15" s="74"/>
      <c r="BC15" s="79">
        <f>AVERAGE(BC4:BC13)</f>
        <v>12.469688770749215</v>
      </c>
      <c r="BD15" s="74"/>
      <c r="BE15" s="74"/>
      <c r="BF15" s="79">
        <f>AVERAGE(BF4:BF13)</f>
        <v>19.38754108081639</v>
      </c>
      <c r="BG15" s="80"/>
      <c r="BH15" s="80"/>
      <c r="BI15" s="79">
        <f>AVERAGE(BI4:BI13)</f>
        <v>9.733534161034056</v>
      </c>
      <c r="BJ15" s="74"/>
      <c r="BK15" s="74"/>
      <c r="BL15" s="79">
        <f>AVERAGE(BL4:BL13)</f>
        <v>10.624492416162303</v>
      </c>
      <c r="BM15" s="74"/>
      <c r="BN15" s="74"/>
      <c r="BO15" s="79">
        <f>AVERAGE(BO4:BO13)</f>
        <v>8.963966670188888</v>
      </c>
      <c r="BP15" s="74"/>
      <c r="BQ15" s="74"/>
      <c r="BR15" s="79">
        <f>AVERAGE(BR4:BR13)</f>
        <v>5.598972153512252</v>
      </c>
      <c r="BS15" s="74"/>
      <c r="BT15" s="74"/>
      <c r="BU15" s="79">
        <f>AVERAGE(BU4:BU13)</f>
        <v>4.78818823192419</v>
      </c>
      <c r="BV15" s="74"/>
      <c r="BW15" s="74"/>
      <c r="BX15" s="79">
        <f>AVERAGE(BX4:BX13)</f>
        <v>5.91503969910403</v>
      </c>
      <c r="BY15" s="74"/>
      <c r="BZ15" s="74"/>
      <c r="CA15" s="79">
        <f>AVERAGE(CA4:CA13)</f>
        <v>6.527070511073282</v>
      </c>
      <c r="CB15" s="74"/>
      <c r="CC15" s="74"/>
      <c r="CD15" s="79">
        <f>AVERAGE(CD4:CD13)</f>
        <v>7.411322439444444</v>
      </c>
    </row>
    <row r="16" ht="12.75">
      <c r="BU16" s="25"/>
    </row>
    <row r="17" spans="1:82" s="48" customFormat="1" ht="12.75">
      <c r="A17" s="81" t="s">
        <v>37</v>
      </c>
      <c r="B17" s="5"/>
      <c r="C17" s="5"/>
      <c r="D17" s="5">
        <f>AVERAGE(D15,G15,J15,M15,P15)</f>
        <v>1.0554236500530543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5"/>
      <c r="AD17" s="5"/>
      <c r="AE17" s="5">
        <f>AVERAGE(AE15,AH15,AK15)</f>
        <v>7.086113160581458</v>
      </c>
      <c r="AF17" s="5"/>
      <c r="AG17" s="5"/>
      <c r="AH17" s="5"/>
      <c r="AI17" s="5"/>
      <c r="AJ17" s="5"/>
      <c r="AK17" s="5"/>
      <c r="AL17" s="22"/>
      <c r="AM17" s="22"/>
      <c r="AN17" s="22">
        <f>AVERAGE(AN15,AQ15,AT15,AZ15)</f>
        <v>11.547665633184257</v>
      </c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5"/>
      <c r="BB17" s="5"/>
      <c r="BC17" s="5">
        <f>AVERAGE(BC15,BF15,BI15,BL15,BO15)</f>
        <v>12.235844619790171</v>
      </c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22"/>
      <c r="BQ17" s="22"/>
      <c r="BR17" s="22">
        <f>AVERAGE(BR15,BU15,BX15,CA15,CD15)</f>
        <v>6.04811860701164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</row>
    <row r="18" spans="1:82" s="48" customFormat="1" ht="12.75">
      <c r="A18" s="81" t="s">
        <v>38</v>
      </c>
      <c r="B18" s="5"/>
      <c r="C18" s="5"/>
      <c r="D18" s="5">
        <f>STDEV(D15,G15,J15,M15,P15)</f>
        <v>0.5704968040588427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5"/>
      <c r="AD18" s="5"/>
      <c r="AE18" s="5">
        <f>STDEV(AE15,AH15,AK15)</f>
        <v>1.684308234880637</v>
      </c>
      <c r="AF18" s="5"/>
      <c r="AG18" s="5"/>
      <c r="AH18" s="5"/>
      <c r="AI18" s="5"/>
      <c r="AJ18" s="5"/>
      <c r="AK18" s="5"/>
      <c r="AL18" s="22"/>
      <c r="AM18" s="22"/>
      <c r="AN18" s="22">
        <f>STDEV(AN15,AQ15,AT15,AZ15)</f>
        <v>1.5779509735196346</v>
      </c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5"/>
      <c r="BB18" s="5"/>
      <c r="BC18" s="5">
        <f>STDEV(BC15,BF15,BI15,BL15,BO15)</f>
        <v>4.206086192376956</v>
      </c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22"/>
      <c r="BQ18" s="22"/>
      <c r="BR18" s="22">
        <f>STDEV(BR15,BU15,BX15,CA15,CD15)</f>
        <v>0.9867353618945531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</row>
  </sheetData>
  <mergeCells count="33">
    <mergeCell ref="AC2:AE2"/>
    <mergeCell ref="AF2:AH2"/>
    <mergeCell ref="AI2:AK2"/>
    <mergeCell ref="H2:J2"/>
    <mergeCell ref="K2:M2"/>
    <mergeCell ref="N2:P2"/>
    <mergeCell ref="W2:Y2"/>
    <mergeCell ref="CB2:CD2"/>
    <mergeCell ref="BA2:BC2"/>
    <mergeCell ref="Q2:S2"/>
    <mergeCell ref="AL2:AN2"/>
    <mergeCell ref="BS2:BU2"/>
    <mergeCell ref="BJ2:BL2"/>
    <mergeCell ref="BM2:BO2"/>
    <mergeCell ref="BV2:BX2"/>
    <mergeCell ref="BY2:CA2"/>
    <mergeCell ref="AR2:AT2"/>
    <mergeCell ref="B2:D2"/>
    <mergeCell ref="BP2:BR2"/>
    <mergeCell ref="BD2:BF2"/>
    <mergeCell ref="T2:V2"/>
    <mergeCell ref="AO2:AQ2"/>
    <mergeCell ref="E2:G2"/>
    <mergeCell ref="AU2:AW2"/>
    <mergeCell ref="AX2:AZ2"/>
    <mergeCell ref="BG2:BI2"/>
    <mergeCell ref="Z2:AB2"/>
    <mergeCell ref="BA1:BO1"/>
    <mergeCell ref="BP1:CD1"/>
    <mergeCell ref="B1:P1"/>
    <mergeCell ref="Q1:AB1"/>
    <mergeCell ref="AC1:AK1"/>
    <mergeCell ref="AL1:AZ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18"/>
  <sheetViews>
    <sheetView tabSelected="1" workbookViewId="0" topLeftCell="A1">
      <pane xSplit="1" ySplit="3" topLeftCell="AU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X28" sqref="AX28"/>
    </sheetView>
  </sheetViews>
  <sheetFormatPr defaultColWidth="9.140625" defaultRowHeight="12.75"/>
  <cols>
    <col min="1" max="1" width="10.28125" style="10" customWidth="1"/>
    <col min="2" max="3" width="7.7109375" style="3" customWidth="1"/>
    <col min="4" max="4" width="7.7109375" style="2" customWidth="1"/>
    <col min="5" max="6" width="7.7109375" style="3" customWidth="1"/>
    <col min="7" max="7" width="7.7109375" style="2" customWidth="1"/>
    <col min="8" max="9" width="7.7109375" style="3" customWidth="1"/>
    <col min="10" max="10" width="7.7109375" style="2" customWidth="1"/>
    <col min="11" max="12" width="7.7109375" style="3" customWidth="1"/>
    <col min="13" max="13" width="7.7109375" style="2" customWidth="1"/>
    <col min="14" max="15" width="7.7109375" style="3" customWidth="1"/>
    <col min="16" max="16" width="7.7109375" style="2" customWidth="1"/>
    <col min="17" max="18" width="7.7109375" style="43" customWidth="1"/>
    <col min="19" max="19" width="7.7109375" style="25" customWidth="1"/>
    <col min="20" max="20" width="7.7109375" style="2" customWidth="1"/>
    <col min="21" max="21" width="7.7109375" style="3" customWidth="1"/>
    <col min="22" max="22" width="7.7109375" style="2" customWidth="1"/>
    <col min="23" max="24" width="7.7109375" style="29" customWidth="1"/>
    <col min="25" max="25" width="7.7109375" style="25" customWidth="1"/>
    <col min="26" max="27" width="7.7109375" style="29" customWidth="1"/>
    <col min="28" max="28" width="7.7109375" style="25" customWidth="1"/>
    <col min="29" max="30" width="7.7109375" style="29" customWidth="1"/>
    <col min="31" max="31" width="7.7109375" style="25" customWidth="1"/>
    <col min="32" max="32" width="9.28125" style="29" customWidth="1"/>
    <col min="33" max="33" width="7.7109375" style="29" customWidth="1"/>
    <col min="34" max="34" width="7.7109375" style="25" customWidth="1"/>
    <col min="35" max="36" width="7.7109375" style="29" customWidth="1"/>
    <col min="37" max="37" width="7.7109375" style="25" customWidth="1"/>
    <col min="38" max="39" width="8.8515625" style="50" customWidth="1"/>
    <col min="40" max="40" width="8.8515625" style="14" customWidth="1"/>
    <col min="41" max="42" width="8.8515625" style="50" customWidth="1"/>
    <col min="43" max="43" width="8.8515625" style="14" customWidth="1"/>
    <col min="44" max="45" width="8.8515625" style="50" customWidth="1"/>
    <col min="46" max="46" width="8.8515625" style="14" customWidth="1"/>
    <col min="47" max="48" width="8.8515625" style="50" customWidth="1"/>
    <col min="49" max="49" width="8.8515625" style="14" customWidth="1"/>
    <col min="50" max="51" width="8.8515625" style="58" customWidth="1"/>
    <col min="52" max="52" width="8.8515625" style="53" customWidth="1"/>
    <col min="53" max="54" width="8.8515625" style="58" customWidth="1"/>
    <col min="55" max="55" width="8.8515625" style="53" customWidth="1"/>
    <col min="56" max="57" width="8.8515625" style="58" customWidth="1"/>
    <col min="58" max="58" width="8.8515625" style="53" customWidth="1"/>
    <col min="59" max="60" width="8.8515625" style="58" customWidth="1"/>
    <col min="61" max="61" width="8.8515625" style="53" customWidth="1"/>
    <col min="62" max="63" width="8.8515625" style="58" customWidth="1"/>
    <col min="64" max="64" width="8.8515625" style="53" customWidth="1"/>
    <col min="65" max="16384" width="8.8515625" style="14" customWidth="1"/>
  </cols>
  <sheetData>
    <row r="1" spans="1:64" s="47" customFormat="1" ht="12.75">
      <c r="A1" s="10"/>
      <c r="B1" s="31" t="s">
        <v>35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86" t="s">
        <v>33</v>
      </c>
      <c r="R1" s="86"/>
      <c r="S1" s="86"/>
      <c r="T1" s="87" t="s">
        <v>9</v>
      </c>
      <c r="U1" s="90"/>
      <c r="V1" s="90"/>
      <c r="W1" s="85" t="s">
        <v>26</v>
      </c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33" t="s">
        <v>27</v>
      </c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85" t="s">
        <v>10</v>
      </c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64" s="47" customFormat="1" ht="12.75">
      <c r="A2" s="11"/>
      <c r="B2" s="32" t="s">
        <v>30</v>
      </c>
      <c r="C2" s="31"/>
      <c r="D2" s="31"/>
      <c r="E2" s="87" t="s">
        <v>32</v>
      </c>
      <c r="F2" s="87"/>
      <c r="G2" s="87"/>
      <c r="H2" s="92" t="s">
        <v>29</v>
      </c>
      <c r="I2" s="92"/>
      <c r="J2" s="92"/>
      <c r="K2" s="62" t="s">
        <v>31</v>
      </c>
      <c r="L2" s="62"/>
      <c r="M2" s="87"/>
      <c r="N2" s="60" t="s">
        <v>28</v>
      </c>
      <c r="O2" s="60"/>
      <c r="P2" s="60"/>
      <c r="Q2" s="86" t="s">
        <v>32</v>
      </c>
      <c r="R2" s="86"/>
      <c r="S2" s="86"/>
      <c r="T2" s="60" t="s">
        <v>28</v>
      </c>
      <c r="U2" s="60"/>
      <c r="V2" s="60"/>
      <c r="W2" s="84" t="s">
        <v>30</v>
      </c>
      <c r="X2" s="85"/>
      <c r="Y2" s="85"/>
      <c r="Z2" s="86" t="s">
        <v>32</v>
      </c>
      <c r="AA2" s="86"/>
      <c r="AB2" s="86"/>
      <c r="AC2" s="85" t="s">
        <v>29</v>
      </c>
      <c r="AD2" s="85"/>
      <c r="AE2" s="85"/>
      <c r="AF2" s="61" t="s">
        <v>31</v>
      </c>
      <c r="AG2" s="61"/>
      <c r="AH2" s="86"/>
      <c r="AI2" s="86" t="s">
        <v>28</v>
      </c>
      <c r="AJ2" s="86"/>
      <c r="AK2" s="86"/>
      <c r="AL2" s="32" t="s">
        <v>30</v>
      </c>
      <c r="AM2" s="95"/>
      <c r="AN2" s="95"/>
      <c r="AO2" s="87" t="s">
        <v>32</v>
      </c>
      <c r="AP2" s="87"/>
      <c r="AQ2" s="87"/>
      <c r="AR2" s="92" t="s">
        <v>29</v>
      </c>
      <c r="AS2" s="92"/>
      <c r="AT2" s="92"/>
      <c r="AU2" s="60" t="s">
        <v>28</v>
      </c>
      <c r="AV2" s="60"/>
      <c r="AW2" s="60"/>
      <c r="AX2" s="84" t="s">
        <v>30</v>
      </c>
      <c r="AY2" s="85"/>
      <c r="AZ2" s="85"/>
      <c r="BA2" s="86" t="s">
        <v>32</v>
      </c>
      <c r="BB2" s="86"/>
      <c r="BC2" s="86"/>
      <c r="BD2" s="85" t="s">
        <v>29</v>
      </c>
      <c r="BE2" s="85"/>
      <c r="BF2" s="85"/>
      <c r="BG2" s="61" t="s">
        <v>31</v>
      </c>
      <c r="BH2" s="61"/>
      <c r="BI2" s="86"/>
      <c r="BJ2" s="86" t="s">
        <v>28</v>
      </c>
      <c r="BK2" s="86"/>
      <c r="BL2" s="86"/>
    </row>
    <row r="3" spans="1:64" s="47" customFormat="1" ht="12.75">
      <c r="A3" s="10" t="s">
        <v>11</v>
      </c>
      <c r="B3" s="30" t="str">
        <f>'[1]DP6000 with n'!$C$6</f>
        <v>Mean</v>
      </c>
      <c r="C3" s="30" t="str">
        <f>'[1]DP6000 with n'!$D$6</f>
        <v>SD</v>
      </c>
      <c r="D3" s="19" t="s">
        <v>14</v>
      </c>
      <c r="E3" s="6" t="s">
        <v>12</v>
      </c>
      <c r="F3" s="6" t="s">
        <v>13</v>
      </c>
      <c r="G3" s="19" t="s">
        <v>14</v>
      </c>
      <c r="H3" s="6" t="s">
        <v>12</v>
      </c>
      <c r="I3" s="6" t="s">
        <v>13</v>
      </c>
      <c r="J3" s="5" t="s">
        <v>14</v>
      </c>
      <c r="K3" s="30" t="s">
        <v>12</v>
      </c>
      <c r="L3" s="30" t="s">
        <v>13</v>
      </c>
      <c r="M3" s="19" t="s">
        <v>14</v>
      </c>
      <c r="N3" s="6" t="s">
        <v>12</v>
      </c>
      <c r="O3" s="6" t="s">
        <v>13</v>
      </c>
      <c r="P3" s="5" t="s">
        <v>14</v>
      </c>
      <c r="Q3" s="45" t="s">
        <v>12</v>
      </c>
      <c r="R3" s="45" t="s">
        <v>13</v>
      </c>
      <c r="S3" s="23" t="s">
        <v>14</v>
      </c>
      <c r="T3" s="4" t="s">
        <v>12</v>
      </c>
      <c r="U3" s="5" t="s">
        <v>13</v>
      </c>
      <c r="V3" s="5" t="s">
        <v>14</v>
      </c>
      <c r="W3" s="64" t="str">
        <f>'[1]DP6000 with n'!$C$6</f>
        <v>Mean</v>
      </c>
      <c r="X3" s="64" t="str">
        <f>'[1]DP6000 with n'!$D$6</f>
        <v>SD</v>
      </c>
      <c r="Y3" s="23" t="s">
        <v>14</v>
      </c>
      <c r="Z3" s="66" t="s">
        <v>12</v>
      </c>
      <c r="AA3" s="66" t="s">
        <v>13</v>
      </c>
      <c r="AB3" s="23" t="s">
        <v>14</v>
      </c>
      <c r="AC3" s="66" t="s">
        <v>12</v>
      </c>
      <c r="AD3" s="66" t="s">
        <v>13</v>
      </c>
      <c r="AE3" s="22" t="s">
        <v>14</v>
      </c>
      <c r="AF3" s="64" t="s">
        <v>12</v>
      </c>
      <c r="AG3" s="64" t="s">
        <v>13</v>
      </c>
      <c r="AH3" s="23" t="s">
        <v>14</v>
      </c>
      <c r="AI3" s="66" t="s">
        <v>12</v>
      </c>
      <c r="AJ3" s="66" t="s">
        <v>13</v>
      </c>
      <c r="AK3" s="22" t="s">
        <v>14</v>
      </c>
      <c r="AL3" s="30" t="str">
        <f>'[1]DP6000 with n'!$C$6</f>
        <v>Mean</v>
      </c>
      <c r="AM3" s="30" t="str">
        <f>'[1]DP6000 with n'!$D$6</f>
        <v>SD</v>
      </c>
      <c r="AN3" s="19" t="s">
        <v>14</v>
      </c>
      <c r="AO3" s="6" t="s">
        <v>12</v>
      </c>
      <c r="AP3" s="6" t="s">
        <v>13</v>
      </c>
      <c r="AQ3" s="19" t="s">
        <v>14</v>
      </c>
      <c r="AR3" s="6" t="s">
        <v>12</v>
      </c>
      <c r="AS3" s="6" t="s">
        <v>13</v>
      </c>
      <c r="AT3" s="5" t="s">
        <v>14</v>
      </c>
      <c r="AU3" s="6" t="s">
        <v>12</v>
      </c>
      <c r="AV3" s="6" t="s">
        <v>13</v>
      </c>
      <c r="AW3" s="5" t="s">
        <v>14</v>
      </c>
      <c r="AX3" s="41" t="str">
        <f>'[1]DP6000 with n'!$C$6</f>
        <v>Mean</v>
      </c>
      <c r="AY3" s="41" t="str">
        <f>'[1]DP6000 with n'!$D$6</f>
        <v>SD</v>
      </c>
      <c r="AZ3" s="23" t="s">
        <v>14</v>
      </c>
      <c r="BA3" s="45" t="s">
        <v>12</v>
      </c>
      <c r="BB3" s="45" t="s">
        <v>13</v>
      </c>
      <c r="BC3" s="23" t="s">
        <v>14</v>
      </c>
      <c r="BD3" s="45" t="s">
        <v>12</v>
      </c>
      <c r="BE3" s="45" t="s">
        <v>13</v>
      </c>
      <c r="BF3" s="22" t="s">
        <v>14</v>
      </c>
      <c r="BG3" s="41" t="s">
        <v>12</v>
      </c>
      <c r="BH3" s="41" t="s">
        <v>13</v>
      </c>
      <c r="BI3" s="23" t="s">
        <v>14</v>
      </c>
      <c r="BJ3" s="45" t="s">
        <v>12</v>
      </c>
      <c r="BK3" s="45" t="s">
        <v>13</v>
      </c>
      <c r="BL3" s="22" t="s">
        <v>14</v>
      </c>
    </row>
    <row r="4" spans="1:64" ht="12.75">
      <c r="A4" s="10" t="s">
        <v>15</v>
      </c>
      <c r="B4" s="16">
        <v>6.63085</v>
      </c>
      <c r="C4" s="16">
        <v>0.03642149</v>
      </c>
      <c r="D4" s="15">
        <f>C4/B4*100</f>
        <v>0.5492733209166246</v>
      </c>
      <c r="E4" s="3">
        <v>8.338795655555556</v>
      </c>
      <c r="F4" s="3">
        <v>0.07644148165597933</v>
      </c>
      <c r="G4" s="2">
        <f>100*F4/E4</f>
        <v>0.9166969046069827</v>
      </c>
      <c r="H4" s="3">
        <v>8.3309</v>
      </c>
      <c r="I4" s="3">
        <v>0.052477402544122025</v>
      </c>
      <c r="J4" s="2">
        <v>0.6299127650568609</v>
      </c>
      <c r="K4" s="13">
        <v>8.70275</v>
      </c>
      <c r="L4" s="13">
        <v>0.0345636048</v>
      </c>
      <c r="M4" s="12">
        <f>L4/K4*100</f>
        <v>0.39715727557381286</v>
      </c>
      <c r="N4" s="3">
        <v>8.9448</v>
      </c>
      <c r="O4" s="3">
        <v>0.0309364941</v>
      </c>
      <c r="P4" s="2">
        <v>0.3458600985</v>
      </c>
      <c r="Q4" s="58"/>
      <c r="R4" s="58"/>
      <c r="S4" s="52"/>
      <c r="T4" s="1"/>
      <c r="U4" s="2"/>
      <c r="W4" s="68">
        <v>0.89539</v>
      </c>
      <c r="X4" s="68">
        <v>0.02032587</v>
      </c>
      <c r="Y4" s="26">
        <f>X4/W4*100</f>
        <v>2.2700577402025934</v>
      </c>
      <c r="Z4" s="29">
        <v>0.40311938319999996</v>
      </c>
      <c r="AA4" s="29">
        <v>0.02032758636308749</v>
      </c>
      <c r="AB4" s="25">
        <f>100*AA4/Z4</f>
        <v>5.042572302459182</v>
      </c>
      <c r="AC4" s="29">
        <v>0.3137</v>
      </c>
      <c r="AD4" s="29">
        <v>0.005735852159879964</v>
      </c>
      <c r="AE4" s="25">
        <v>1.828451437641047</v>
      </c>
      <c r="AF4" s="70">
        <v>0.39202000000000004</v>
      </c>
      <c r="AG4" s="70">
        <v>0.0030216993</v>
      </c>
      <c r="AH4" s="35">
        <f>AG4/AF4*100</f>
        <v>0.7708023315136983</v>
      </c>
      <c r="AI4" s="29">
        <v>0.4421</v>
      </c>
      <c r="AJ4" s="29">
        <v>0.0075343657</v>
      </c>
      <c r="AK4" s="25">
        <v>1.7042220563</v>
      </c>
      <c r="AL4" s="71">
        <v>2.60666667</v>
      </c>
      <c r="AM4" s="71">
        <v>0.16258331</v>
      </c>
      <c r="AN4" s="15"/>
      <c r="AO4" s="8">
        <v>2.1528385199999995</v>
      </c>
      <c r="AP4" s="8">
        <v>1.242956527655062</v>
      </c>
      <c r="AQ4" s="2"/>
      <c r="AR4" s="3"/>
      <c r="AS4" s="3"/>
      <c r="AT4" s="2"/>
      <c r="AU4" s="3">
        <v>1.6386</v>
      </c>
      <c r="AV4" s="3">
        <v>0.2118821475</v>
      </c>
      <c r="AW4" s="2">
        <v>12.930681529</v>
      </c>
      <c r="AX4" s="43">
        <v>1284.8</v>
      </c>
      <c r="AY4" s="43">
        <v>34.3084</v>
      </c>
      <c r="AZ4" s="26">
        <v>3.7448554872859123</v>
      </c>
      <c r="BA4" s="58">
        <v>1471.4683</v>
      </c>
      <c r="BB4" s="58">
        <v>40.24196616832113</v>
      </c>
      <c r="BC4" s="52">
        <f>100*BB4/BA4</f>
        <v>2.73481706458244</v>
      </c>
      <c r="BD4" s="43">
        <v>1335</v>
      </c>
      <c r="BE4" s="43">
        <v>47.66783215358364</v>
      </c>
      <c r="BF4" s="25">
        <v>3.57062413135458</v>
      </c>
      <c r="BG4" s="43">
        <v>1751.9</v>
      </c>
      <c r="BH4" s="43">
        <v>52.678163000000005</v>
      </c>
      <c r="BI4" s="35">
        <f>BH4/BG4*100</f>
        <v>3.00691609110109</v>
      </c>
      <c r="BJ4" s="43">
        <v>1396</v>
      </c>
      <c r="BK4" s="43">
        <v>28.751811537</v>
      </c>
      <c r="BL4" s="25">
        <v>2.0595853537</v>
      </c>
    </row>
    <row r="5" spans="1:64" ht="12.75">
      <c r="A5" s="10" t="s">
        <v>16</v>
      </c>
      <c r="B5" s="16">
        <v>1.58336</v>
      </c>
      <c r="C5" s="16">
        <v>0.01078097</v>
      </c>
      <c r="D5" s="15">
        <f aca="true" t="shared" si="0" ref="D5:D13">C5/B5*100</f>
        <v>0.6808919007679871</v>
      </c>
      <c r="E5" s="3">
        <v>2.264764054</v>
      </c>
      <c r="F5" s="3">
        <v>0.02418415957977822</v>
      </c>
      <c r="G5" s="2">
        <f aca="true" t="shared" si="1" ref="G5:G13">100*F5/E5</f>
        <v>1.067844552595421</v>
      </c>
      <c r="H5" s="8">
        <v>1.610888888888889</v>
      </c>
      <c r="I5" s="8">
        <v>0.018168960099882166</v>
      </c>
      <c r="J5" s="7"/>
      <c r="K5" s="13">
        <v>1.8347600000000002</v>
      </c>
      <c r="L5" s="13">
        <v>0.0195612542</v>
      </c>
      <c r="M5" s="12">
        <f aca="true" t="shared" si="2" ref="M5:M13">L5/K5*100</f>
        <v>1.0661478449497481</v>
      </c>
      <c r="N5" s="3">
        <v>1.7791</v>
      </c>
      <c r="O5" s="3">
        <v>0.0101920448</v>
      </c>
      <c r="P5" s="2">
        <v>0.5728764447</v>
      </c>
      <c r="Q5" s="58"/>
      <c r="R5" s="58"/>
      <c r="S5" s="52"/>
      <c r="T5" s="1"/>
      <c r="U5" s="2"/>
      <c r="W5" s="68">
        <v>1.9658200000000001</v>
      </c>
      <c r="X5" s="68">
        <v>0.01191785</v>
      </c>
      <c r="Y5" s="26">
        <f>X5/W5*100</f>
        <v>0.6062533700949222</v>
      </c>
      <c r="Z5" s="29">
        <v>0.992855812</v>
      </c>
      <c r="AA5" s="29">
        <v>0.017588322919547046</v>
      </c>
      <c r="AB5" s="25">
        <f aca="true" t="shared" si="3" ref="AB5:AB13">100*AA5/Z5</f>
        <v>1.7714881362397712</v>
      </c>
      <c r="AC5" s="67">
        <v>0.5403333333333333</v>
      </c>
      <c r="AD5" s="67">
        <v>0.010246950765959634</v>
      </c>
      <c r="AF5" s="70">
        <v>0.53417</v>
      </c>
      <c r="AG5" s="70">
        <v>0.006716158000000001</v>
      </c>
      <c r="AH5" s="35">
        <f aca="true" t="shared" si="4" ref="AH5:AH13">AG5/AF5*100</f>
        <v>1.2573072242918921</v>
      </c>
      <c r="AI5" s="29">
        <v>0.745</v>
      </c>
      <c r="AJ5" s="29">
        <v>0.0073029674</v>
      </c>
      <c r="AK5" s="25">
        <v>0.980264085</v>
      </c>
      <c r="AL5" s="71">
        <v>0.75536179</v>
      </c>
      <c r="AM5" s="71">
        <v>0.75536179</v>
      </c>
      <c r="AN5" s="15"/>
      <c r="AO5" s="3">
        <v>8.418382559999998</v>
      </c>
      <c r="AP5" s="3">
        <v>0.6900306020119378</v>
      </c>
      <c r="AQ5" s="2">
        <f aca="true" t="shared" si="5" ref="AQ5:AQ13">100*AP5/AO5</f>
        <v>8.196712338669698</v>
      </c>
      <c r="AR5" s="3"/>
      <c r="AS5" s="3"/>
      <c r="AT5" s="2"/>
      <c r="AU5" s="8">
        <v>0.8391111111</v>
      </c>
      <c r="AV5" s="8">
        <v>0.2041570746</v>
      </c>
      <c r="AW5" s="7"/>
      <c r="AX5" s="43">
        <v>583.6</v>
      </c>
      <c r="AY5" s="43">
        <v>27.544700000000002</v>
      </c>
      <c r="AZ5" s="26">
        <v>2.118737906021848</v>
      </c>
      <c r="BA5" s="58">
        <v>442.83451260000004</v>
      </c>
      <c r="BB5" s="58">
        <v>43.53339379622895</v>
      </c>
      <c r="BC5" s="52">
        <f aca="true" t="shared" si="6" ref="BC5:BC13">100*BB5/BA5</f>
        <v>9.830623530364138</v>
      </c>
      <c r="BD5" s="46">
        <v>367.77777777777777</v>
      </c>
      <c r="BE5" s="46">
        <v>31.135902820449015</v>
      </c>
      <c r="BF5" s="36">
        <v>8.465955449668916</v>
      </c>
      <c r="BG5" s="43">
        <v>762.7</v>
      </c>
      <c r="BH5" s="43">
        <v>53.806340000000006</v>
      </c>
      <c r="BI5" s="35">
        <f aca="true" t="shared" si="7" ref="BI5:BI13">BH5/BG5*100</f>
        <v>7.054718762291859</v>
      </c>
      <c r="BJ5" s="43">
        <v>535</v>
      </c>
      <c r="BK5" s="43">
        <v>31.710495984</v>
      </c>
      <c r="BL5" s="25">
        <v>5.927195511</v>
      </c>
    </row>
    <row r="6" spans="1:64" ht="12.75">
      <c r="A6" s="10" t="s">
        <v>17</v>
      </c>
      <c r="B6" s="16">
        <v>2.75939</v>
      </c>
      <c r="C6" s="16">
        <v>0.00987156</v>
      </c>
      <c r="D6" s="15">
        <f t="shared" si="0"/>
        <v>0.357744284062782</v>
      </c>
      <c r="E6" s="3">
        <v>3.8909457790000004</v>
      </c>
      <c r="F6" s="3">
        <v>0.02779213451951765</v>
      </c>
      <c r="G6" s="2">
        <f t="shared" si="1"/>
        <v>0.7142770960601877</v>
      </c>
      <c r="H6" s="3">
        <v>3.4278999999999997</v>
      </c>
      <c r="I6" s="3">
        <v>0.046010747536731775</v>
      </c>
      <c r="J6" s="2">
        <v>1.3422429924073567</v>
      </c>
      <c r="K6" s="13">
        <v>4.54683</v>
      </c>
      <c r="L6" s="13">
        <v>0.021817274</v>
      </c>
      <c r="M6" s="12">
        <f t="shared" si="2"/>
        <v>0.47983482998044796</v>
      </c>
      <c r="N6" s="3">
        <v>3.6408</v>
      </c>
      <c r="O6" s="3">
        <v>0.0328491502</v>
      </c>
      <c r="P6" s="2">
        <v>0.9022508835</v>
      </c>
      <c r="Q6" s="58"/>
      <c r="R6" s="58"/>
      <c r="S6" s="52"/>
      <c r="T6" s="1"/>
      <c r="U6" s="2"/>
      <c r="W6" s="68">
        <v>2.18244</v>
      </c>
      <c r="X6" s="68">
        <v>0.02580457</v>
      </c>
      <c r="Y6" s="26">
        <f>X6/W6*100</f>
        <v>1.182372482175913</v>
      </c>
      <c r="Z6" s="29">
        <v>0.7060400235000001</v>
      </c>
      <c r="AA6" s="29">
        <v>0.02100579956893351</v>
      </c>
      <c r="AB6" s="25">
        <f t="shared" si="3"/>
        <v>2.975157054808736</v>
      </c>
      <c r="AC6" s="29">
        <v>0.5414000000000001</v>
      </c>
      <c r="AD6" s="29">
        <v>0.009845472732852138</v>
      </c>
      <c r="AE6" s="25">
        <v>1.818521007176235</v>
      </c>
      <c r="AF6" s="70">
        <v>0.90624</v>
      </c>
      <c r="AG6" s="70">
        <v>0.0059839043000000005</v>
      </c>
      <c r="AH6" s="35">
        <f t="shared" si="4"/>
        <v>0.6603001743467514</v>
      </c>
      <c r="AI6" s="29">
        <v>0.6494</v>
      </c>
      <c r="AJ6" s="29">
        <v>0.0068992753</v>
      </c>
      <c r="AK6" s="25">
        <v>1.062407657</v>
      </c>
      <c r="AL6" s="16"/>
      <c r="AM6" s="16"/>
      <c r="AN6" s="15"/>
      <c r="AO6" s="8">
        <v>0.7612123428</v>
      </c>
      <c r="AP6" s="8">
        <v>0.4971387276132882</v>
      </c>
      <c r="AQ6" s="2"/>
      <c r="AR6" s="3"/>
      <c r="AS6" s="3"/>
      <c r="AT6" s="2"/>
      <c r="AU6" s="3"/>
      <c r="AV6" s="3"/>
      <c r="AW6" s="2"/>
      <c r="AX6" s="43">
        <v>626</v>
      </c>
      <c r="AY6" s="43">
        <v>15.0037</v>
      </c>
      <c r="AZ6" s="26">
        <v>4.1723041649726405</v>
      </c>
      <c r="BA6" s="58">
        <v>752.9270954</v>
      </c>
      <c r="BB6" s="58">
        <v>32.796117850211964</v>
      </c>
      <c r="BC6" s="52">
        <f t="shared" si="6"/>
        <v>4.35581586193132</v>
      </c>
      <c r="BD6" s="43">
        <v>291</v>
      </c>
      <c r="BE6" s="43">
        <v>26.436506745197804</v>
      </c>
      <c r="BF6" s="25">
        <v>9.084710221717458</v>
      </c>
      <c r="BG6" s="43">
        <v>1003.8</v>
      </c>
      <c r="BH6" s="43">
        <v>30.600654</v>
      </c>
      <c r="BI6" s="35">
        <f t="shared" si="7"/>
        <v>3.0484811715481173</v>
      </c>
      <c r="BJ6" s="43">
        <v>425</v>
      </c>
      <c r="BK6" s="43">
        <v>11.78511302</v>
      </c>
      <c r="BL6" s="25">
        <v>2.7729677694</v>
      </c>
    </row>
    <row r="7" spans="1:64" ht="12.75">
      <c r="A7" s="10" t="s">
        <v>18</v>
      </c>
      <c r="B7" s="16">
        <v>9.51277</v>
      </c>
      <c r="C7" s="16">
        <v>0.06002129</v>
      </c>
      <c r="D7" s="15">
        <f t="shared" si="0"/>
        <v>0.630954916391335</v>
      </c>
      <c r="E7" s="3">
        <v>12.39395276</v>
      </c>
      <c r="F7" s="3">
        <v>0.06427345713880506</v>
      </c>
      <c r="G7" s="2">
        <f t="shared" si="1"/>
        <v>0.5185872367227343</v>
      </c>
      <c r="H7" s="3">
        <v>12.2172</v>
      </c>
      <c r="I7" s="3">
        <v>0.025563863383907856</v>
      </c>
      <c r="J7" s="2">
        <v>0.2092448628483438</v>
      </c>
      <c r="K7" s="13">
        <v>12.4979</v>
      </c>
      <c r="L7" s="13">
        <v>0.0584302243</v>
      </c>
      <c r="M7" s="12">
        <f t="shared" si="2"/>
        <v>0.46752033781675323</v>
      </c>
      <c r="N7" s="3">
        <v>13.1083</v>
      </c>
      <c r="O7" s="3">
        <v>0.0792969805</v>
      </c>
      <c r="P7" s="2">
        <v>0.6049371808</v>
      </c>
      <c r="Q7" s="58"/>
      <c r="R7" s="58"/>
      <c r="S7" s="52"/>
      <c r="T7" s="1"/>
      <c r="U7" s="2"/>
      <c r="W7" s="68"/>
      <c r="X7" s="68"/>
      <c r="Y7" s="26"/>
      <c r="Z7" s="29">
        <v>0.1674406499</v>
      </c>
      <c r="AA7" s="29">
        <v>0.011006537391879625</v>
      </c>
      <c r="AB7" s="25">
        <f t="shared" si="3"/>
        <v>6.573396244253126</v>
      </c>
      <c r="AC7" s="29">
        <v>0.1065</v>
      </c>
      <c r="AD7" s="29">
        <v>0.0048591265790377544</v>
      </c>
      <c r="AE7" s="25">
        <v>4.562560168110568</v>
      </c>
      <c r="AF7" s="70">
        <v>0.12588000000000002</v>
      </c>
      <c r="AG7" s="70">
        <v>0.0029001149</v>
      </c>
      <c r="AH7" s="35">
        <f t="shared" si="4"/>
        <v>2.303872656498252</v>
      </c>
      <c r="AI7" s="29">
        <v>0.1902</v>
      </c>
      <c r="AJ7" s="29">
        <v>0.0084301048</v>
      </c>
      <c r="AK7" s="25">
        <v>4.4322317476</v>
      </c>
      <c r="AL7" s="16">
        <v>11.825</v>
      </c>
      <c r="AM7" s="16">
        <v>0.86524563</v>
      </c>
      <c r="AN7" s="15">
        <f>AM7/AL7*100</f>
        <v>7.31708778012685</v>
      </c>
      <c r="AO7" s="3">
        <v>7.85755908</v>
      </c>
      <c r="AP7" s="3">
        <v>1.220740431154335</v>
      </c>
      <c r="AQ7" s="2">
        <f t="shared" si="5"/>
        <v>15.535873401976827</v>
      </c>
      <c r="AR7" s="3">
        <v>6.7403</v>
      </c>
      <c r="AS7" s="3">
        <v>0.792494521537321</v>
      </c>
      <c r="AT7" s="2">
        <v>11.757555621223402</v>
      </c>
      <c r="AU7" s="3">
        <v>4.9384</v>
      </c>
      <c r="AV7" s="3">
        <v>0.305710175</v>
      </c>
      <c r="AW7" s="2">
        <v>6.1904700919</v>
      </c>
      <c r="AX7" s="43">
        <v>1239.8</v>
      </c>
      <c r="AY7" s="43">
        <v>52.0722</v>
      </c>
      <c r="AZ7" s="26">
        <v>2.3809249465165676</v>
      </c>
      <c r="BA7" s="58">
        <v>1510.19115</v>
      </c>
      <c r="BB7" s="58">
        <v>52.39920076551088</v>
      </c>
      <c r="BC7" s="52">
        <f t="shared" si="6"/>
        <v>3.4697065179802484</v>
      </c>
      <c r="BD7" s="43">
        <v>1412</v>
      </c>
      <c r="BE7" s="43">
        <v>61.42746399887703</v>
      </c>
      <c r="BF7" s="25">
        <v>4.350386968758997</v>
      </c>
      <c r="BG7" s="43">
        <v>1690.2</v>
      </c>
      <c r="BH7" s="43">
        <v>69.702224</v>
      </c>
      <c r="BI7" s="35">
        <f t="shared" si="7"/>
        <v>4.123903916696249</v>
      </c>
      <c r="BJ7" s="43">
        <v>1419</v>
      </c>
      <c r="BK7" s="43">
        <v>31.428932177</v>
      </c>
      <c r="BL7" s="25">
        <v>2.2148648469</v>
      </c>
    </row>
    <row r="8" spans="1:64" ht="12.75">
      <c r="A8" s="10" t="s">
        <v>19</v>
      </c>
      <c r="B8" s="16">
        <v>3.02831</v>
      </c>
      <c r="C8" s="16">
        <v>0.01341835</v>
      </c>
      <c r="D8" s="15">
        <f t="shared" si="0"/>
        <v>0.44309697488037886</v>
      </c>
      <c r="E8" s="3">
        <v>3.534234949</v>
      </c>
      <c r="F8" s="3">
        <v>0.017462495002952647</v>
      </c>
      <c r="G8" s="2">
        <f t="shared" si="1"/>
        <v>0.49409547624708994</v>
      </c>
      <c r="H8" s="3">
        <v>3.615899999999999</v>
      </c>
      <c r="I8" s="3">
        <v>0.04548125376948528</v>
      </c>
      <c r="J8" s="2">
        <v>1.257812820307124</v>
      </c>
      <c r="K8" s="13">
        <v>4.10682</v>
      </c>
      <c r="L8" s="13">
        <v>0.0282597397</v>
      </c>
      <c r="M8" s="12">
        <f t="shared" si="2"/>
        <v>0.6881173194832012</v>
      </c>
      <c r="N8" s="3">
        <v>3.8296</v>
      </c>
      <c r="O8" s="3">
        <v>0.0398837199</v>
      </c>
      <c r="P8" s="2">
        <v>1.041459157</v>
      </c>
      <c r="Q8" s="58"/>
      <c r="R8" s="58"/>
      <c r="S8" s="52"/>
      <c r="T8" s="1"/>
      <c r="U8" s="2"/>
      <c r="W8" s="68">
        <v>7.14734</v>
      </c>
      <c r="X8" s="68">
        <v>0.04371979</v>
      </c>
      <c r="Y8" s="26">
        <f>X8/W8*100</f>
        <v>0.611693161371923</v>
      </c>
      <c r="Z8" s="29">
        <v>2.113554262</v>
      </c>
      <c r="AA8" s="29">
        <v>0.051650296771937915</v>
      </c>
      <c r="AB8" s="25">
        <f t="shared" si="3"/>
        <v>2.4437648798788167</v>
      </c>
      <c r="AC8" s="29">
        <v>1.4634</v>
      </c>
      <c r="AD8" s="29">
        <v>0.013393198937437527</v>
      </c>
      <c r="AE8" s="25">
        <v>0.9152110795023594</v>
      </c>
      <c r="AF8" s="70">
        <v>2.20396</v>
      </c>
      <c r="AG8" s="70">
        <v>0.018329648100000002</v>
      </c>
      <c r="AH8" s="35">
        <f t="shared" si="4"/>
        <v>0.8316688188533369</v>
      </c>
      <c r="AI8" s="29">
        <v>1.775</v>
      </c>
      <c r="AJ8" s="29">
        <v>0.0396288335</v>
      </c>
      <c r="AK8" s="25">
        <v>2.2326103379</v>
      </c>
      <c r="AL8" s="16"/>
      <c r="AM8" s="16"/>
      <c r="AN8" s="15"/>
      <c r="AO8" s="3">
        <v>2.6286339240000003</v>
      </c>
      <c r="AP8" s="3">
        <v>0.9967781548045049</v>
      </c>
      <c r="AQ8" s="2">
        <f t="shared" si="5"/>
        <v>37.92000649857339</v>
      </c>
      <c r="AR8" s="3"/>
      <c r="AS8" s="3"/>
      <c r="AT8" s="2"/>
      <c r="AU8" s="3">
        <v>0.8689</v>
      </c>
      <c r="AV8" s="3">
        <v>0.2039490405</v>
      </c>
      <c r="AW8" s="2">
        <v>23.472095808</v>
      </c>
      <c r="AX8" s="43">
        <v>627.5</v>
      </c>
      <c r="AY8" s="43">
        <v>12.048499999999999</v>
      </c>
      <c r="AZ8" s="26">
        <v>5.208117193011578</v>
      </c>
      <c r="BA8" s="58">
        <v>596.6416727999999</v>
      </c>
      <c r="BB8" s="58">
        <v>27.252377779348986</v>
      </c>
      <c r="BC8" s="52">
        <f t="shared" si="6"/>
        <v>4.567628950799795</v>
      </c>
      <c r="BD8" s="43">
        <v>426</v>
      </c>
      <c r="BE8" s="43">
        <v>26.74987019698517</v>
      </c>
      <c r="BF8" s="25">
        <v>6.279312252813421</v>
      </c>
      <c r="BG8" s="43">
        <v>877.2</v>
      </c>
      <c r="BH8" s="43">
        <v>35.949965</v>
      </c>
      <c r="BI8" s="35">
        <f t="shared" si="7"/>
        <v>4.098263223894208</v>
      </c>
      <c r="BJ8" s="43">
        <v>557</v>
      </c>
      <c r="BK8" s="43">
        <v>22.135943621</v>
      </c>
      <c r="BL8" s="25">
        <v>3.9741370954</v>
      </c>
    </row>
    <row r="9" spans="1:64" ht="12.75">
      <c r="A9" s="10" t="s">
        <v>20</v>
      </c>
      <c r="B9" s="16">
        <v>2.60956</v>
      </c>
      <c r="C9" s="16">
        <v>0.01040301</v>
      </c>
      <c r="D9" s="15">
        <f t="shared" si="0"/>
        <v>0.39864996397860175</v>
      </c>
      <c r="E9" s="3">
        <v>3.551720774</v>
      </c>
      <c r="F9" s="3">
        <v>0.016085269459586743</v>
      </c>
      <c r="G9" s="2">
        <f t="shared" si="1"/>
        <v>0.4528866564437518</v>
      </c>
      <c r="H9" s="3">
        <v>3.5705999999999998</v>
      </c>
      <c r="I9" s="3">
        <v>0.013426342266853</v>
      </c>
      <c r="J9" s="2">
        <v>0.3760248212304095</v>
      </c>
      <c r="K9" s="13">
        <v>4.07325</v>
      </c>
      <c r="L9" s="13">
        <v>0.0205422735</v>
      </c>
      <c r="M9" s="12">
        <f t="shared" si="2"/>
        <v>0.5043214509298473</v>
      </c>
      <c r="N9" s="3">
        <v>3.9091</v>
      </c>
      <c r="O9" s="3">
        <v>0.0163193818</v>
      </c>
      <c r="P9" s="2">
        <v>0.4174715867</v>
      </c>
      <c r="Q9" s="58">
        <v>186.97936950000002</v>
      </c>
      <c r="R9" s="58">
        <v>18.454234650073506</v>
      </c>
      <c r="S9" s="52">
        <f>100*R9/Q9</f>
        <v>9.869663535299013</v>
      </c>
      <c r="T9" s="7">
        <v>24.444444444</v>
      </c>
      <c r="U9" s="7">
        <v>5.2704627669</v>
      </c>
      <c r="V9" s="7"/>
      <c r="W9" s="68">
        <v>7.79463</v>
      </c>
      <c r="X9" s="68">
        <v>0.06501576</v>
      </c>
      <c r="Y9" s="26">
        <f>X9/W9*100</f>
        <v>0.8341096370193326</v>
      </c>
      <c r="Z9" s="29">
        <v>2.140949113</v>
      </c>
      <c r="AA9" s="29">
        <v>0.060047937256983375</v>
      </c>
      <c r="AB9" s="25">
        <f t="shared" si="3"/>
        <v>2.8047344466231308</v>
      </c>
      <c r="AC9" s="29">
        <v>1.6210999999999998</v>
      </c>
      <c r="AD9" s="29">
        <v>0.018549932614433065</v>
      </c>
      <c r="AE9" s="25">
        <v>1.1442805881458926</v>
      </c>
      <c r="AF9" s="70">
        <v>2.42822</v>
      </c>
      <c r="AG9" s="70">
        <v>0.0109094047</v>
      </c>
      <c r="AH9" s="35">
        <f t="shared" si="4"/>
        <v>0.44927579461498546</v>
      </c>
      <c r="AI9" s="29">
        <v>1.9757</v>
      </c>
      <c r="AJ9" s="29">
        <v>0.0157765649</v>
      </c>
      <c r="AK9" s="25">
        <v>0.7985303892</v>
      </c>
      <c r="AL9" s="16"/>
      <c r="AM9" s="16"/>
      <c r="AN9" s="15"/>
      <c r="AO9" s="8">
        <v>1.0388501172000002</v>
      </c>
      <c r="AP9" s="8">
        <v>0.9653867048646392</v>
      </c>
      <c r="AQ9" s="2"/>
      <c r="AR9" s="3"/>
      <c r="AS9" s="3"/>
      <c r="AT9" s="2"/>
      <c r="AU9" s="3">
        <v>0.5742</v>
      </c>
      <c r="AV9" s="3">
        <v>0.1342210449</v>
      </c>
      <c r="AW9" s="2">
        <v>23.375312588</v>
      </c>
      <c r="AX9" s="43">
        <v>10094.8</v>
      </c>
      <c r="AY9" s="43">
        <v>88.96170000000001</v>
      </c>
      <c r="AZ9" s="26">
        <v>11.34735509775555</v>
      </c>
      <c r="BA9" s="58">
        <v>11338.05048</v>
      </c>
      <c r="BB9" s="58">
        <v>110.7350143622233</v>
      </c>
      <c r="BC9" s="52">
        <f t="shared" si="6"/>
        <v>0.9766671488855755</v>
      </c>
      <c r="BD9" s="43">
        <v>11577</v>
      </c>
      <c r="BE9" s="43">
        <v>119.72654026757996</v>
      </c>
      <c r="BF9" s="25">
        <v>1.0341758682523967</v>
      </c>
      <c r="BG9" s="43">
        <v>15431.5</v>
      </c>
      <c r="BH9" s="43">
        <v>104.24144000000001</v>
      </c>
      <c r="BI9" s="35">
        <f t="shared" si="7"/>
        <v>0.6755107410167516</v>
      </c>
      <c r="BJ9" s="43">
        <v>10496</v>
      </c>
      <c r="BK9" s="43">
        <v>84.878998842</v>
      </c>
      <c r="BL9" s="25">
        <v>0.8086794859</v>
      </c>
    </row>
    <row r="10" spans="1:64" ht="12.75">
      <c r="A10" s="10" t="s">
        <v>21</v>
      </c>
      <c r="B10" s="16">
        <v>2.4436400000000003</v>
      </c>
      <c r="C10" s="16">
        <v>0.01147802</v>
      </c>
      <c r="D10" s="15">
        <f t="shared" si="0"/>
        <v>0.469709940907826</v>
      </c>
      <c r="E10" s="3">
        <v>2.830605350999999</v>
      </c>
      <c r="F10" s="3">
        <v>0.020866092210215344</v>
      </c>
      <c r="G10" s="2">
        <f t="shared" si="1"/>
        <v>0.7371600637596389</v>
      </c>
      <c r="H10" s="3">
        <v>2.8713</v>
      </c>
      <c r="I10" s="3">
        <v>0.013663007640258872</v>
      </c>
      <c r="J10" s="2">
        <v>0.47584744332737333</v>
      </c>
      <c r="K10" s="13">
        <v>3.33795</v>
      </c>
      <c r="L10" s="13">
        <v>0.0222877271</v>
      </c>
      <c r="M10" s="12">
        <f t="shared" si="2"/>
        <v>0.6677070387513294</v>
      </c>
      <c r="N10" s="3">
        <v>3.0712</v>
      </c>
      <c r="O10" s="3">
        <v>0.0119238323</v>
      </c>
      <c r="P10" s="2">
        <v>0.38824669</v>
      </c>
      <c r="Q10" s="58"/>
      <c r="R10" s="58"/>
      <c r="S10" s="52"/>
      <c r="T10" s="1"/>
      <c r="U10" s="2"/>
      <c r="W10" s="68">
        <v>8.79265</v>
      </c>
      <c r="X10" s="68">
        <v>0.09576692</v>
      </c>
      <c r="Y10" s="26">
        <f>X10/W10*100</f>
        <v>1.0891701591670315</v>
      </c>
      <c r="Z10" s="29">
        <v>2.653149812</v>
      </c>
      <c r="AA10" s="29">
        <v>0.021505632366424908</v>
      </c>
      <c r="AB10" s="25">
        <f t="shared" si="3"/>
        <v>0.8105698467970609</v>
      </c>
      <c r="AC10" s="29">
        <v>1.8604999999999996</v>
      </c>
      <c r="AD10" s="29">
        <v>0.007121953539740841</v>
      </c>
      <c r="AE10" s="25">
        <v>0.38279782530184586</v>
      </c>
      <c r="AF10" s="70">
        <v>2.69759</v>
      </c>
      <c r="AG10" s="70">
        <v>0.0237815264</v>
      </c>
      <c r="AH10" s="35">
        <f t="shared" si="4"/>
        <v>0.8815841695735823</v>
      </c>
      <c r="AI10" s="29">
        <v>2.2583</v>
      </c>
      <c r="AJ10" s="29">
        <v>0.0109954536</v>
      </c>
      <c r="AK10" s="25">
        <v>0.4868907411</v>
      </c>
      <c r="AL10" s="16"/>
      <c r="AM10" s="16"/>
      <c r="AN10" s="15"/>
      <c r="AO10" s="3">
        <v>1.6483386023999997</v>
      </c>
      <c r="AP10" s="3">
        <v>0.6889464655413352</v>
      </c>
      <c r="AQ10" s="2">
        <f t="shared" si="5"/>
        <v>41.79641637575079</v>
      </c>
      <c r="AR10" s="3"/>
      <c r="AS10" s="3"/>
      <c r="AT10" s="2"/>
      <c r="AU10" s="3">
        <v>0.634</v>
      </c>
      <c r="AV10" s="3">
        <v>0.1537422085</v>
      </c>
      <c r="AW10" s="2">
        <v>24.249559696</v>
      </c>
      <c r="AX10" s="43">
        <v>746.3</v>
      </c>
      <c r="AY10" s="43">
        <v>21.0821</v>
      </c>
      <c r="AZ10" s="26">
        <v>3.5399699270945497</v>
      </c>
      <c r="BA10" s="58">
        <v>678.1919948999999</v>
      </c>
      <c r="BB10" s="58">
        <v>44.20823848209272</v>
      </c>
      <c r="BC10" s="52">
        <f t="shared" si="6"/>
        <v>6.518543246534673</v>
      </c>
      <c r="BD10" s="43">
        <v>530</v>
      </c>
      <c r="BE10" s="43">
        <v>27.48737083745107</v>
      </c>
      <c r="BF10" s="25">
        <v>5.18629638442473</v>
      </c>
      <c r="BG10" s="43">
        <v>1001.1</v>
      </c>
      <c r="BH10" s="43">
        <v>45.848664</v>
      </c>
      <c r="BI10" s="35">
        <f t="shared" si="7"/>
        <v>4.579828588552592</v>
      </c>
      <c r="BJ10" s="43">
        <v>668</v>
      </c>
      <c r="BK10" s="43">
        <v>26.16188916</v>
      </c>
      <c r="BL10" s="25">
        <v>3.9164504731</v>
      </c>
    </row>
    <row r="11" spans="1:64" ht="12.75">
      <c r="A11" s="10" t="s">
        <v>22</v>
      </c>
      <c r="B11" s="16">
        <v>1.8395100000000002</v>
      </c>
      <c r="C11" s="16">
        <v>0.00961682</v>
      </c>
      <c r="D11" s="15">
        <f t="shared" si="0"/>
        <v>0.5227924827807404</v>
      </c>
      <c r="E11" s="3">
        <v>2.6284692140000003</v>
      </c>
      <c r="F11" s="3">
        <v>0.04181026154092667</v>
      </c>
      <c r="G11" s="2">
        <f t="shared" si="1"/>
        <v>1.5906696307581965</v>
      </c>
      <c r="H11" s="3">
        <v>1.9719000000000002</v>
      </c>
      <c r="I11" s="3">
        <v>0.019812734400996873</v>
      </c>
      <c r="J11" s="2">
        <v>1.004753506820674</v>
      </c>
      <c r="K11" s="13">
        <v>2.4882</v>
      </c>
      <c r="L11" s="13">
        <v>0.0122483559</v>
      </c>
      <c r="M11" s="12">
        <f t="shared" si="2"/>
        <v>0.49225769230769234</v>
      </c>
      <c r="N11" s="3">
        <v>2.097</v>
      </c>
      <c r="O11" s="3">
        <v>0.0130042728</v>
      </c>
      <c r="P11" s="2">
        <v>0.6201369958</v>
      </c>
      <c r="Q11" s="58"/>
      <c r="R11" s="58"/>
      <c r="S11" s="52"/>
      <c r="T11" s="1"/>
      <c r="U11" s="2"/>
      <c r="W11" s="68">
        <v>4.92858</v>
      </c>
      <c r="X11" s="68">
        <v>0.04453206</v>
      </c>
      <c r="Y11" s="26">
        <f>X11/W11*100</f>
        <v>0.9035474720913529</v>
      </c>
      <c r="Z11" s="29">
        <v>1.7690432569999999</v>
      </c>
      <c r="AA11" s="29">
        <v>0.043656226736289314</v>
      </c>
      <c r="AB11" s="25">
        <f t="shared" si="3"/>
        <v>2.4677874078852624</v>
      </c>
      <c r="AC11" s="29">
        <v>1.1501000000000001</v>
      </c>
      <c r="AD11" s="29">
        <v>0.010192044828089464</v>
      </c>
      <c r="AE11" s="25">
        <v>0.8861877078592699</v>
      </c>
      <c r="AF11" s="70">
        <v>1.5478200000000002</v>
      </c>
      <c r="AG11" s="70">
        <v>0.0118651497</v>
      </c>
      <c r="AH11" s="35">
        <f t="shared" si="4"/>
        <v>0.7665716750009691</v>
      </c>
      <c r="AI11" s="29">
        <v>1.3987</v>
      </c>
      <c r="AJ11" s="29">
        <v>0.017101332</v>
      </c>
      <c r="AK11" s="25">
        <v>1.2226590392</v>
      </c>
      <c r="AL11" s="71">
        <v>2.19166667</v>
      </c>
      <c r="AM11" s="71">
        <v>0.21245392000000002</v>
      </c>
      <c r="AN11" s="15"/>
      <c r="AO11" s="8">
        <v>3.7430444519999995</v>
      </c>
      <c r="AP11" s="8">
        <v>1.5468289393899317</v>
      </c>
      <c r="AQ11" s="2"/>
      <c r="AR11" s="3"/>
      <c r="AS11" s="3"/>
      <c r="AT11" s="2"/>
      <c r="AU11" s="3">
        <v>0.7675</v>
      </c>
      <c r="AV11" s="3">
        <v>0.1257512978</v>
      </c>
      <c r="AW11" s="2">
        <v>16.38453391</v>
      </c>
      <c r="AX11" s="43">
        <v>318.8</v>
      </c>
      <c r="AY11" s="43">
        <v>18.5939</v>
      </c>
      <c r="AZ11" s="26">
        <v>1.7145407902591714</v>
      </c>
      <c r="BA11" s="63">
        <v>257.894181</v>
      </c>
      <c r="BB11" s="63">
        <v>95.74911456195588</v>
      </c>
      <c r="BC11" s="52">
        <f t="shared" si="6"/>
        <v>37.127287707959525</v>
      </c>
      <c r="BD11" s="43"/>
      <c r="BE11" s="43"/>
      <c r="BF11" s="25"/>
      <c r="BG11" s="43">
        <v>426.8</v>
      </c>
      <c r="BH11" s="43">
        <v>49.377908000000005</v>
      </c>
      <c r="BI11" s="35">
        <f t="shared" si="7"/>
        <v>11.569331771321464</v>
      </c>
      <c r="BJ11" s="43">
        <v>182</v>
      </c>
      <c r="BK11" s="43">
        <v>15.491933385</v>
      </c>
      <c r="BL11" s="25">
        <v>8.5120513103</v>
      </c>
    </row>
    <row r="12" spans="1:64" ht="12.75">
      <c r="A12" s="10" t="s">
        <v>23</v>
      </c>
      <c r="B12" s="16">
        <v>3.27561</v>
      </c>
      <c r="C12" s="16">
        <v>0.01263641</v>
      </c>
      <c r="D12" s="15">
        <f t="shared" si="0"/>
        <v>0.3857727263013607</v>
      </c>
      <c r="E12" s="3">
        <v>3.823800211</v>
      </c>
      <c r="F12" s="3">
        <v>0.017462495002952577</v>
      </c>
      <c r="G12" s="2">
        <f t="shared" si="1"/>
        <v>0.45667906374182105</v>
      </c>
      <c r="H12" s="3">
        <v>3.9439</v>
      </c>
      <c r="I12" s="3">
        <v>0.012939603291188454</v>
      </c>
      <c r="J12" s="2">
        <v>0.3280915664998721</v>
      </c>
      <c r="K12" s="13">
        <v>4.37201</v>
      </c>
      <c r="L12" s="13">
        <v>0.019109884</v>
      </c>
      <c r="M12" s="12">
        <f t="shared" si="2"/>
        <v>0.4370960725158451</v>
      </c>
      <c r="N12" s="3">
        <v>4.2177</v>
      </c>
      <c r="O12" s="3">
        <v>0.0147199789</v>
      </c>
      <c r="P12" s="2">
        <v>0.349004881</v>
      </c>
      <c r="Q12" s="58"/>
      <c r="R12" s="58"/>
      <c r="S12" s="52"/>
      <c r="T12" s="1"/>
      <c r="U12" s="2"/>
      <c r="W12" s="68">
        <v>9.34926</v>
      </c>
      <c r="X12" s="68">
        <v>0.05901678</v>
      </c>
      <c r="Y12" s="26">
        <f>X12/W12*100</f>
        <v>0.6312454675557211</v>
      </c>
      <c r="Z12" s="29">
        <v>2.6166233439999997</v>
      </c>
      <c r="AA12" s="29">
        <v>0.05232780324064522</v>
      </c>
      <c r="AB12" s="25">
        <f t="shared" si="3"/>
        <v>1.9998217687935305</v>
      </c>
      <c r="AC12" s="29">
        <v>1.9168000000000003</v>
      </c>
      <c r="AD12" s="29">
        <v>0.015746604572274482</v>
      </c>
      <c r="AE12" s="25">
        <v>0.8215048295218322</v>
      </c>
      <c r="AF12" s="70">
        <v>2.8166700000000002</v>
      </c>
      <c r="AG12" s="70">
        <v>0.0177968817</v>
      </c>
      <c r="AH12" s="35">
        <f t="shared" si="4"/>
        <v>0.6318412061050814</v>
      </c>
      <c r="AI12" s="29">
        <v>2.3124</v>
      </c>
      <c r="AJ12" s="29">
        <v>0.0087584879</v>
      </c>
      <c r="AK12" s="25">
        <v>0.3787618036</v>
      </c>
      <c r="AL12" s="16"/>
      <c r="AM12" s="16"/>
      <c r="AN12" s="15"/>
      <c r="AO12" s="3">
        <v>2.2565607119999997</v>
      </c>
      <c r="AP12" s="3">
        <v>0.9794166082112767</v>
      </c>
      <c r="AQ12" s="2">
        <f t="shared" si="5"/>
        <v>43.40306923730917</v>
      </c>
      <c r="AR12" s="3"/>
      <c r="AS12" s="3"/>
      <c r="AT12" s="2"/>
      <c r="AU12" s="3">
        <v>0.7553</v>
      </c>
      <c r="AV12" s="3">
        <v>0.2137912014</v>
      </c>
      <c r="AW12" s="2">
        <v>28.305468206</v>
      </c>
      <c r="AX12" s="43">
        <v>860.5</v>
      </c>
      <c r="AY12" s="43">
        <v>22.5204</v>
      </c>
      <c r="AZ12" s="26">
        <v>3.8209800891636028</v>
      </c>
      <c r="BA12" s="58">
        <v>840.2858449999999</v>
      </c>
      <c r="BB12" s="58">
        <v>37.631845930218404</v>
      </c>
      <c r="BC12" s="52">
        <f t="shared" si="6"/>
        <v>4.478457676532491</v>
      </c>
      <c r="BD12" s="43">
        <v>681</v>
      </c>
      <c r="BE12" s="43">
        <v>23.309511649396118</v>
      </c>
      <c r="BF12" s="25">
        <v>3.422835778178578</v>
      </c>
      <c r="BG12" s="43">
        <v>1210.8</v>
      </c>
      <c r="BH12" s="43">
        <v>42.751998</v>
      </c>
      <c r="BI12" s="35">
        <f t="shared" si="7"/>
        <v>3.5308885034687814</v>
      </c>
      <c r="BJ12" s="43">
        <v>827</v>
      </c>
      <c r="BK12" s="43">
        <v>34.009802508</v>
      </c>
      <c r="BL12" s="25">
        <v>4.1124307749</v>
      </c>
    </row>
    <row r="13" spans="1:64" ht="12.75">
      <c r="A13" s="10" t="s">
        <v>24</v>
      </c>
      <c r="B13" s="16">
        <v>7.46849</v>
      </c>
      <c r="C13" s="16">
        <v>0.04767647</v>
      </c>
      <c r="D13" s="15">
        <f t="shared" si="0"/>
        <v>0.6383682645354014</v>
      </c>
      <c r="E13" s="3">
        <v>9.6521754</v>
      </c>
      <c r="F13" s="3">
        <v>0.07372671168948526</v>
      </c>
      <c r="G13" s="2">
        <f t="shared" si="1"/>
        <v>0.7638351836155531</v>
      </c>
      <c r="H13" s="3">
        <v>9.4158</v>
      </c>
      <c r="I13" s="3">
        <v>0.04704796606773775</v>
      </c>
      <c r="J13" s="2">
        <v>0.49967040578323396</v>
      </c>
      <c r="K13" s="13">
        <v>9.24227</v>
      </c>
      <c r="L13" s="13">
        <v>0.0383226376</v>
      </c>
      <c r="M13" s="12">
        <f t="shared" si="2"/>
        <v>0.41464529385096954</v>
      </c>
      <c r="N13" s="3">
        <v>10.0863</v>
      </c>
      <c r="O13" s="3">
        <v>0.0481826386</v>
      </c>
      <c r="P13" s="2">
        <v>0.4777038026</v>
      </c>
      <c r="Q13" s="58"/>
      <c r="R13" s="58"/>
      <c r="S13" s="52"/>
      <c r="T13" s="1"/>
      <c r="U13" s="2"/>
      <c r="W13" s="68"/>
      <c r="X13" s="68"/>
      <c r="Y13" s="26"/>
      <c r="Z13" s="29">
        <v>0.11456028599999998</v>
      </c>
      <c r="AA13" s="29">
        <v>0.007527479958943464</v>
      </c>
      <c r="AB13" s="25">
        <f t="shared" si="3"/>
        <v>6.570758699872192</v>
      </c>
      <c r="AC13" s="29">
        <v>0.07549999999999998</v>
      </c>
      <c r="AD13" s="29">
        <v>0.0032403703492039485</v>
      </c>
      <c r="AE13" s="25">
        <v>4.291881257223774</v>
      </c>
      <c r="AF13" s="70">
        <v>0.08654</v>
      </c>
      <c r="AG13" s="70">
        <v>0.0032534426000000003</v>
      </c>
      <c r="AH13" s="35">
        <f t="shared" si="4"/>
        <v>3.759466836145135</v>
      </c>
      <c r="AI13" s="29">
        <v>0.1263</v>
      </c>
      <c r="AJ13" s="29">
        <v>0.0061110101</v>
      </c>
      <c r="AK13" s="25">
        <v>4.8384878069</v>
      </c>
      <c r="AL13" s="16">
        <v>22.564</v>
      </c>
      <c r="AM13" s="16">
        <v>0.41814936</v>
      </c>
      <c r="AN13" s="15">
        <f>AM13/AL13*100</f>
        <v>1.8531703598652722</v>
      </c>
      <c r="AO13" s="3">
        <v>17.035767</v>
      </c>
      <c r="AP13" s="3">
        <v>0.7226653977196164</v>
      </c>
      <c r="AQ13" s="2">
        <f t="shared" si="5"/>
        <v>4.242047908495205</v>
      </c>
      <c r="AR13" s="3">
        <v>15.277000000000001</v>
      </c>
      <c r="AS13" s="3">
        <v>1.030266524308691</v>
      </c>
      <c r="AT13" s="2">
        <v>6.743906030691176</v>
      </c>
      <c r="AU13" s="3">
        <v>9.5498</v>
      </c>
      <c r="AV13" s="3">
        <v>0.3276820274</v>
      </c>
      <c r="AW13" s="2">
        <v>3.4312972779</v>
      </c>
      <c r="AX13" s="43">
        <v>1258.3</v>
      </c>
      <c r="AY13" s="43">
        <v>59.583800000000004</v>
      </c>
      <c r="AZ13" s="26">
        <v>2.111815627737741</v>
      </c>
      <c r="BA13" s="58">
        <v>1176.4001829999997</v>
      </c>
      <c r="BB13" s="58">
        <v>58.80549230888653</v>
      </c>
      <c r="BC13" s="52">
        <f t="shared" si="6"/>
        <v>4.998765994656985</v>
      </c>
      <c r="BD13" s="43">
        <v>1336</v>
      </c>
      <c r="BE13" s="43">
        <v>30.258148581093913</v>
      </c>
      <c r="BF13" s="25">
        <v>2.264831480620802</v>
      </c>
      <c r="BG13" s="43">
        <v>1737.4</v>
      </c>
      <c r="BH13" s="43">
        <v>104.100592</v>
      </c>
      <c r="BI13" s="35">
        <f t="shared" si="7"/>
        <v>5.991745827097962</v>
      </c>
      <c r="BJ13" s="43">
        <v>1438</v>
      </c>
      <c r="BK13" s="43">
        <v>27.808871486</v>
      </c>
      <c r="BL13" s="25">
        <v>1.9338575442</v>
      </c>
    </row>
    <row r="14" spans="2:64" ht="12.75">
      <c r="B14" s="49"/>
      <c r="C14" s="49"/>
      <c r="D14" s="17"/>
      <c r="Q14" s="58"/>
      <c r="R14" s="58"/>
      <c r="S14" s="52"/>
      <c r="T14" s="1"/>
      <c r="U14" s="2"/>
      <c r="W14" s="69"/>
      <c r="X14" s="69"/>
      <c r="Y14" s="28"/>
      <c r="Z14" s="65"/>
      <c r="AA14" s="65"/>
      <c r="AB14" s="52"/>
      <c r="AL14" s="49"/>
      <c r="AM14" s="49"/>
      <c r="AN14" s="17"/>
      <c r="AQ14" s="18"/>
      <c r="AR14" s="3"/>
      <c r="AS14" s="3"/>
      <c r="AT14" s="2"/>
      <c r="AU14" s="3"/>
      <c r="AV14" s="3"/>
      <c r="AW14" s="2"/>
      <c r="AX14" s="44"/>
      <c r="AY14" s="44"/>
      <c r="AZ14" s="28"/>
      <c r="BC14" s="52"/>
      <c r="BD14" s="43"/>
      <c r="BE14" s="43"/>
      <c r="BF14" s="25"/>
      <c r="BG14" s="43"/>
      <c r="BH14" s="43"/>
      <c r="BI14" s="25"/>
      <c r="BJ14" s="43"/>
      <c r="BK14" s="43"/>
      <c r="BL14" s="25"/>
    </row>
    <row r="15" spans="1:64" s="77" customFormat="1" ht="12.75">
      <c r="A15" s="11" t="s">
        <v>36</v>
      </c>
      <c r="B15" s="73"/>
      <c r="C15" s="73"/>
      <c r="D15" s="72">
        <f>AVERAGE(D4:D13)</f>
        <v>0.5077254775523038</v>
      </c>
      <c r="E15" s="73"/>
      <c r="F15" s="73"/>
      <c r="G15" s="72">
        <f>AVERAGE(G4:G13)</f>
        <v>0.7712731864551376</v>
      </c>
      <c r="H15" s="73"/>
      <c r="I15" s="73"/>
      <c r="J15" s="72">
        <f>AVERAGE(J4:J13)</f>
        <v>0.6804001315868055</v>
      </c>
      <c r="K15" s="73"/>
      <c r="L15" s="73"/>
      <c r="M15" s="72">
        <f>AVERAGE(M4:M13)</f>
        <v>0.5614805156159648</v>
      </c>
      <c r="N15" s="73"/>
      <c r="O15" s="73"/>
      <c r="P15" s="72">
        <f>AVERAGE(P4:P13)</f>
        <v>0.57199477206</v>
      </c>
      <c r="Q15" s="74"/>
      <c r="R15" s="74"/>
      <c r="S15" s="72">
        <f>AVERAGE(S4:S13)</f>
        <v>9.869663535299013</v>
      </c>
      <c r="T15" s="9"/>
      <c r="U15" s="72"/>
      <c r="V15" s="72"/>
      <c r="W15" s="73"/>
      <c r="X15" s="73"/>
      <c r="Y15" s="72">
        <f>AVERAGE(Y4:Y13)</f>
        <v>1.0160561862098487</v>
      </c>
      <c r="Z15" s="73"/>
      <c r="AA15" s="73"/>
      <c r="AB15" s="72">
        <f>AVERAGE(AB4:AB13)</f>
        <v>3.34600507876108</v>
      </c>
      <c r="AC15" s="73"/>
      <c r="AD15" s="73"/>
      <c r="AE15" s="72">
        <f>AVERAGE(AE4:AE13)</f>
        <v>1.8501551000536471</v>
      </c>
      <c r="AF15" s="73"/>
      <c r="AG15" s="73"/>
      <c r="AH15" s="72">
        <f>AVERAGE(AH4:AH13)</f>
        <v>1.2312690886943682</v>
      </c>
      <c r="AI15" s="73"/>
      <c r="AJ15" s="73"/>
      <c r="AK15" s="72">
        <f>AVERAGE(AK4:AK13)</f>
        <v>1.81370656638</v>
      </c>
      <c r="AL15" s="75"/>
      <c r="AM15" s="75"/>
      <c r="AN15" s="72">
        <f>AVERAGE(AN4:AN13)</f>
        <v>4.585129069996061</v>
      </c>
      <c r="AO15" s="75"/>
      <c r="AP15" s="75"/>
      <c r="AQ15" s="72">
        <f>AVERAGE(AQ4:AQ13)</f>
        <v>25.182354293462513</v>
      </c>
      <c r="AR15" s="75"/>
      <c r="AS15" s="75"/>
      <c r="AT15" s="72">
        <f>AVERAGE(AT4:AT13)</f>
        <v>9.25073082595729</v>
      </c>
      <c r="AU15" s="75"/>
      <c r="AV15" s="75"/>
      <c r="AW15" s="72">
        <f>AVERAGE(AW4:AW13)</f>
        <v>17.29242738835</v>
      </c>
      <c r="AX15" s="76"/>
      <c r="AY15" s="76"/>
      <c r="AZ15" s="72">
        <f>AVERAGE(AZ4:AZ13)</f>
        <v>4.015960122981916</v>
      </c>
      <c r="BA15" s="76"/>
      <c r="BB15" s="76"/>
      <c r="BC15" s="72">
        <f>AVERAGE(BC4:BC13)</f>
        <v>7.905831370022719</v>
      </c>
      <c r="BD15" s="76"/>
      <c r="BE15" s="76"/>
      <c r="BF15" s="72">
        <f>AVERAGE(BF4:BF13)</f>
        <v>4.851014281754431</v>
      </c>
      <c r="BG15" s="76"/>
      <c r="BH15" s="76"/>
      <c r="BI15" s="72">
        <f>AVERAGE(BI4:BI13)</f>
        <v>4.767958859698907</v>
      </c>
      <c r="BJ15" s="76"/>
      <c r="BK15" s="76"/>
      <c r="BL15" s="72">
        <f>AVERAGE(BL4:BL13)</f>
        <v>3.6232220164799998</v>
      </c>
    </row>
    <row r="17" spans="1:64" s="48" customFormat="1" ht="12.75">
      <c r="A17" s="81" t="s">
        <v>37</v>
      </c>
      <c r="B17" s="5"/>
      <c r="C17" s="5"/>
      <c r="D17" s="5">
        <f>AVERAGE(D15,G15,J15,M15,P15)</f>
        <v>0.6185748166540425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22"/>
      <c r="R17" s="22"/>
      <c r="S17" s="22"/>
      <c r="T17" s="5"/>
      <c r="U17" s="5"/>
      <c r="V17" s="5"/>
      <c r="W17" s="22"/>
      <c r="X17" s="22"/>
      <c r="Y17" s="22">
        <f>AVERAGE(Y15,AB15,AE15,AH15,AK15)</f>
        <v>1.8514384040197889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N17" s="48">
        <f>AVERAGE(AN15,AQ15,AT15,AW15)</f>
        <v>14.077660394441466</v>
      </c>
      <c r="AX17" s="57"/>
      <c r="AY17" s="57"/>
      <c r="AZ17" s="57">
        <f>AVERAGE(AZ15,BC15,BF15,BI15,BL15)</f>
        <v>5.032797330187594</v>
      </c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64" s="48" customFormat="1" ht="12.75">
      <c r="A18" s="81" t="s">
        <v>38</v>
      </c>
      <c r="B18" s="5"/>
      <c r="C18" s="5"/>
      <c r="D18" s="5">
        <f>STDEV(D15,G15,J15,M15,P15)</f>
        <v>0.10589640863970408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2"/>
      <c r="R18" s="22"/>
      <c r="S18" s="22"/>
      <c r="T18" s="5"/>
      <c r="U18" s="5"/>
      <c r="V18" s="5"/>
      <c r="W18" s="22"/>
      <c r="X18" s="22"/>
      <c r="Y18" s="22">
        <f>STDEV(Y15,AB15,AE15,AH15,AK15)</f>
        <v>0.9107178917195266</v>
      </c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N18" s="48">
        <f>STDEV(AN15,AQ15,AT15,AW15)</f>
        <v>9.074806764164235</v>
      </c>
      <c r="AX18" s="57"/>
      <c r="AY18" s="57"/>
      <c r="AZ18" s="57">
        <f>STDEV(AZ15,BC15,BF15,BI15,BL15)</f>
        <v>1.6865919451049438</v>
      </c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</sheetData>
  <mergeCells count="27">
    <mergeCell ref="N2:P2"/>
    <mergeCell ref="T2:V2"/>
    <mergeCell ref="BD2:BF2"/>
    <mergeCell ref="BG2:BI2"/>
    <mergeCell ref="BJ2:BL2"/>
    <mergeCell ref="AX2:AZ2"/>
    <mergeCell ref="BA2:BC2"/>
    <mergeCell ref="Q2:S2"/>
    <mergeCell ref="E2:G2"/>
    <mergeCell ref="Z2:AB2"/>
    <mergeCell ref="AU2:AW2"/>
    <mergeCell ref="AC2:AE2"/>
    <mergeCell ref="AF2:AH2"/>
    <mergeCell ref="AI2:AK2"/>
    <mergeCell ref="AR2:AT2"/>
    <mergeCell ref="H2:J2"/>
    <mergeCell ref="K2:M2"/>
    <mergeCell ref="AL1:AW1"/>
    <mergeCell ref="AL2:AN2"/>
    <mergeCell ref="AX1:BL1"/>
    <mergeCell ref="B1:P1"/>
    <mergeCell ref="Q1:S1"/>
    <mergeCell ref="T1:V1"/>
    <mergeCell ref="W1:AK1"/>
    <mergeCell ref="B2:D2"/>
    <mergeCell ref="W2:Y2"/>
    <mergeCell ref="AO2:AQ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Geological Survey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Gwendy Hall</dc:creator>
  <cp:keywords/>
  <dc:description/>
  <cp:lastModifiedBy>Gwendy Hall</cp:lastModifiedBy>
  <dcterms:created xsi:type="dcterms:W3CDTF">2011-05-31T21:46:29Z</dcterms:created>
  <dcterms:modified xsi:type="dcterms:W3CDTF">2011-06-09T21:10:16Z</dcterms:modified>
  <cp:category/>
  <cp:version/>
  <cp:contentType/>
  <cp:contentStatus/>
</cp:coreProperties>
</file>